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1475" windowHeight="9780"/>
  </bookViews>
  <sheets>
    <sheet name="SURVEY FORM" sheetId="4" r:id="rId1"/>
    <sheet name="M SERIES SELECTION" sheetId="13" r:id="rId2"/>
  </sheets>
  <calcPr calcId="145621"/>
</workbook>
</file>

<file path=xl/calcChain.xml><?xml version="1.0" encoding="utf-8"?>
<calcChain xmlns="http://schemas.openxmlformats.org/spreadsheetml/2006/main">
  <c r="L33" i="13" l="1"/>
  <c r="L34" i="13"/>
  <c r="L35" i="13"/>
  <c r="L36" i="13"/>
  <c r="L37" i="13"/>
  <c r="L32" i="13"/>
  <c r="I9" i="13" l="1"/>
  <c r="I11" i="13" l="1"/>
  <c r="I10" i="13"/>
  <c r="L49" i="4"/>
  <c r="K49" i="4"/>
  <c r="J49" i="4"/>
  <c r="I49" i="4"/>
  <c r="H49" i="4"/>
  <c r="G49" i="4"/>
  <c r="F49" i="4"/>
  <c r="E49" i="4"/>
  <c r="D49" i="4"/>
  <c r="C49" i="4"/>
  <c r="B49" i="4"/>
  <c r="A49" i="4"/>
  <c r="D52" i="4" l="1"/>
  <c r="K34" i="13"/>
  <c r="K35" i="13"/>
  <c r="K36" i="13"/>
  <c r="K32" i="13"/>
  <c r="K37" i="13"/>
  <c r="K33" i="13"/>
  <c r="K51" i="13"/>
  <c r="K48" i="13"/>
  <c r="K49" i="13"/>
  <c r="K50" i="13"/>
  <c r="G34" i="4"/>
  <c r="I13" i="13" s="1"/>
  <c r="G38" i="4"/>
  <c r="I17" i="13" s="1"/>
  <c r="G37" i="4"/>
  <c r="I16" i="13" s="1"/>
  <c r="G36" i="4"/>
  <c r="I15" i="13" s="1"/>
  <c r="G35" i="4"/>
  <c r="I14" i="13" s="1"/>
  <c r="G33" i="4"/>
  <c r="I12" i="13" s="1"/>
  <c r="M37" i="13" l="1"/>
  <c r="N37" i="13" s="1"/>
  <c r="M33" i="13"/>
  <c r="N33" i="13" s="1"/>
  <c r="M35" i="13"/>
  <c r="N35" i="13" s="1"/>
  <c r="M36" i="13"/>
  <c r="N36" i="13" s="1"/>
  <c r="M34" i="13"/>
  <c r="N34" i="13" s="1"/>
  <c r="M32" i="13"/>
  <c r="N32" i="13" s="1"/>
  <c r="L49" i="13"/>
  <c r="M49" i="13" s="1"/>
  <c r="L51" i="13"/>
  <c r="M51" i="13" s="1"/>
  <c r="L50" i="13"/>
  <c r="M50" i="13" s="1"/>
  <c r="M26" i="13"/>
  <c r="M28" i="13"/>
  <c r="M24" i="13"/>
  <c r="M29" i="13"/>
  <c r="M25" i="13"/>
  <c r="M27" i="13"/>
  <c r="K29" i="13"/>
  <c r="L29" i="13" s="1"/>
  <c r="K24" i="13"/>
  <c r="L24" i="13" s="1"/>
  <c r="K28" i="13"/>
  <c r="L28" i="13" s="1"/>
  <c r="K25" i="13"/>
  <c r="L25" i="13" s="1"/>
  <c r="K27" i="13"/>
  <c r="L27" i="13" s="1"/>
  <c r="K26" i="13"/>
  <c r="L26" i="13" s="1"/>
  <c r="N24" i="13" l="1"/>
  <c r="O24" i="13" s="1"/>
  <c r="N26" i="13"/>
  <c r="O26" i="13" s="1"/>
  <c r="N25" i="13"/>
  <c r="O25" i="13" s="1"/>
  <c r="N29" i="13"/>
  <c r="O29" i="13" s="1"/>
  <c r="N27" i="13"/>
  <c r="O27" i="13" s="1"/>
  <c r="N28" i="13"/>
  <c r="O28" i="13" s="1"/>
  <c r="L48" i="13" l="1"/>
  <c r="M48" i="13" s="1"/>
</calcChain>
</file>

<file path=xl/sharedStrings.xml><?xml version="1.0" encoding="utf-8"?>
<sst xmlns="http://schemas.openxmlformats.org/spreadsheetml/2006/main" count="208" uniqueCount="148">
  <si>
    <t>RISER #</t>
  </si>
  <si>
    <t>UNITED FIRE SYSTEMS</t>
  </si>
  <si>
    <t xml:space="preserve">ADDRESS 1: </t>
  </si>
  <si>
    <t xml:space="preserve">ADDRESS 2: </t>
  </si>
  <si>
    <t xml:space="preserve">CITY: </t>
  </si>
  <si>
    <t xml:space="preserve">STATE: </t>
  </si>
  <si>
    <t xml:space="preserve">ZIP: </t>
  </si>
  <si>
    <t xml:space="preserve">EMAIL: </t>
  </si>
  <si>
    <t>BRAND</t>
  </si>
  <si>
    <t>TYPE</t>
  </si>
  <si>
    <t>MODEL</t>
  </si>
  <si>
    <t>1 MARK ROAD</t>
  </si>
  <si>
    <t>908-688-0300</t>
  </si>
  <si>
    <t>8"</t>
  </si>
  <si>
    <t>6"</t>
  </si>
  <si>
    <t>4"</t>
  </si>
  <si>
    <t>3"</t>
  </si>
  <si>
    <t>2-1/2"</t>
  </si>
  <si>
    <t>2"</t>
  </si>
  <si>
    <t>1-1/2"</t>
  </si>
  <si>
    <t>3/4"</t>
  </si>
  <si>
    <t>1/2"</t>
  </si>
  <si>
    <t>1"</t>
  </si>
  <si>
    <t>1-1/4"</t>
  </si>
  <si>
    <t>5"</t>
  </si>
  <si>
    <t>CUSTOMER INFORMATION</t>
  </si>
  <si>
    <t xml:space="preserve">CUSTOMER: </t>
  </si>
  <si>
    <t xml:space="preserve">PROJECT NAME: </t>
  </si>
  <si>
    <t xml:space="preserve">PHONE:  </t>
  </si>
  <si>
    <t xml:space="preserve">FAX: </t>
  </si>
  <si>
    <t>OTHER</t>
  </si>
  <si>
    <t>KENILWORTH NJ  07033  USA</t>
  </si>
  <si>
    <t>AMD NEEDED?</t>
  </si>
  <si>
    <t>YES</t>
  </si>
  <si>
    <t>NO</t>
  </si>
  <si>
    <t>NO. OF PVAs</t>
  </si>
  <si>
    <t>INDIVIDUAL RISER INFORMATION</t>
  </si>
  <si>
    <t>460 / 60 / 3</t>
  </si>
  <si>
    <t>230 / 60 / 3</t>
  </si>
  <si>
    <t>208 / 60 / 3</t>
  </si>
  <si>
    <t>230 / 60 / 1</t>
  </si>
  <si>
    <t>208 / 60 / 1</t>
  </si>
  <si>
    <t>115 / 60 / 1</t>
  </si>
  <si>
    <t xml:space="preserve">CAPACITY IN GALLONS OF ALL RISERS: </t>
  </si>
  <si>
    <t xml:space="preserve">NUMBER OF AMDs NEEDED: </t>
  </si>
  <si>
    <t xml:space="preserve">NUMBER OF RISERS IN SYSTEM: </t>
  </si>
  <si>
    <t xml:space="preserve">NUMBER OF PVAs NEEDED: </t>
  </si>
  <si>
    <t xml:space="preserve">CAPACITY IN GALLONS OF SINGLE LARGEST RISER: </t>
  </si>
  <si>
    <t xml:space="preserve">HIGHEST VALUE SUPERVISORY PRESSURE: </t>
  </si>
  <si>
    <t>20 PSI</t>
  </si>
  <si>
    <t>40 PSI</t>
  </si>
  <si>
    <t>M SERIES</t>
  </si>
  <si>
    <t>CTA-150-30</t>
  </si>
  <si>
    <t>CTA-200-60</t>
  </si>
  <si>
    <t>CTA-300-60</t>
  </si>
  <si>
    <t>CTA-500-60</t>
  </si>
  <si>
    <t>CTA-750-80</t>
  </si>
  <si>
    <t>CTA-1000-80</t>
  </si>
  <si>
    <t>30 PSI</t>
  </si>
  <si>
    <t>IRD-07-115-1</t>
  </si>
  <si>
    <t>IRD-11-115-1</t>
  </si>
  <si>
    <t>IRD-15-115-1</t>
  </si>
  <si>
    <t>IRD-25-115-1</t>
  </si>
  <si>
    <t>IRD-32-115-1</t>
  </si>
  <si>
    <t>NGM-S</t>
  </si>
  <si>
    <t>NGM-M</t>
  </si>
  <si>
    <t>NGM-L</t>
  </si>
  <si>
    <t>98% IN 24 HOURS</t>
  </si>
  <si>
    <t>98% NO TIME LIMIT</t>
  </si>
  <si>
    <t>CHOSEN COMPRESSOR / TANK ASSEMBLY</t>
  </si>
  <si>
    <t>ALL OTHERS</t>
  </si>
  <si>
    <t>SINGLE LARGEST RISER - GALLONS</t>
  </si>
  <si>
    <t>COMPRESSOR / TANK ASSEMBLY - VOLTAGE</t>
  </si>
  <si>
    <t>HIGHEST AVAILABLE</t>
  </si>
  <si>
    <t>CTA-150</t>
  </si>
  <si>
    <t>CTA-200</t>
  </si>
  <si>
    <t>CTA-300</t>
  </si>
  <si>
    <t>CTA-500</t>
  </si>
  <si>
    <t>CTA-750</t>
  </si>
  <si>
    <t>CTA-1000</t>
  </si>
  <si>
    <t>OK</t>
  </si>
  <si>
    <t>N / A</t>
  </si>
  <si>
    <t>NOTES</t>
  </si>
  <si>
    <t>1 - FOR BEST PERFORMANCE, USE HIGHEST AVAILABLE VOLTAGE.</t>
  </si>
  <si>
    <t>2 - APPEND CHOSEN VOLTAGE &amp; PHASE TO END OF MODEL NUMBER - EXAMPLE = CTA-300-60-460-3.</t>
  </si>
  <si>
    <t>NOTE 3</t>
  </si>
  <si>
    <r>
      <t xml:space="preserve">4 - </t>
    </r>
    <r>
      <rPr>
        <b/>
        <sz val="11"/>
        <color rgb="FFFF0000"/>
        <rFont val="Calibri"/>
        <family val="2"/>
        <scheme val="minor"/>
      </rPr>
      <t>N / A</t>
    </r>
    <r>
      <rPr>
        <sz val="11"/>
        <color theme="1"/>
        <rFont val="Calibri"/>
        <family val="2"/>
        <scheme val="minor"/>
      </rPr>
      <t xml:space="preserve"> = NOT AVAILABLE.</t>
    </r>
  </si>
  <si>
    <t>NITROGEN FILL - TOTAL OF ALL RISERS - GALLONS</t>
  </si>
  <si>
    <t>NR-30</t>
  </si>
  <si>
    <t>NR-60</t>
  </si>
  <si>
    <t>NR-80</t>
  </si>
  <si>
    <t>COMPRESSOR / TANK ASSEMBLY - CAPACITY &amp; REFRIGERATED DRYER</t>
  </si>
  <si>
    <t>REFRIGERATED DRYER MODEL NUMBER</t>
  </si>
  <si>
    <t>CTA MODEL NUMBER</t>
  </si>
  <si>
    <t>MAX # OF RISERS      (GUIDELINE)</t>
  </si>
  <si>
    <t>NITROGEN GENERATOR MODULE MODEL NUMBER</t>
  </si>
  <si>
    <t>NITROGEN GENERATOR MODULE &amp; NITROGEN RECEIVER</t>
  </si>
  <si>
    <t>NITROGEN RECEIVER MODEL NUMBER</t>
  </si>
  <si>
    <t xml:space="preserve">CONTACT: </t>
  </si>
  <si>
    <t>RISERS</t>
  </si>
  <si>
    <t>OF</t>
  </si>
  <si>
    <t>SINGLE</t>
  </si>
  <si>
    <t>LARGEST</t>
  </si>
  <si>
    <t>RISER</t>
  </si>
  <si>
    <t>COMPARISON</t>
  </si>
  <si>
    <t>1 MARK ROAD, KENILWORTH, NJ 07033  USA</t>
  </si>
  <si>
    <r>
      <rPr>
        <sz val="11"/>
        <rFont val="Calibri"/>
        <family val="2"/>
      </rPr>
      <t xml:space="preserve">908-688-0300 - </t>
    </r>
    <r>
      <rPr>
        <u/>
        <sz val="11"/>
        <color theme="10"/>
        <rFont val="Calibri"/>
        <family val="2"/>
      </rPr>
      <t>www.unitedfiresystems.com</t>
    </r>
  </si>
  <si>
    <r>
      <t>PROJECT SURVEY FORM FOR NITROGEN-PAC</t>
    </r>
    <r>
      <rPr>
        <sz val="11"/>
        <color theme="1"/>
        <rFont val="Calibri"/>
        <family val="2"/>
      </rPr>
      <t>™ M SERIES EQUIPMENT SELECTION</t>
    </r>
  </si>
  <si>
    <t>CAPACITY (GALLONS)</t>
  </si>
  <si>
    <t>SUPERVISORY PRESSURE (PSI)</t>
  </si>
  <si>
    <t>IS NITROGEN-PAC SYSTEM REQUIRED TO PERFORM INITIAL FILL FUNCTION?</t>
  </si>
  <si>
    <t>HIGHEST AVAILABLE VOLTAGE / FREQUENCY / PHASE:</t>
  </si>
  <si>
    <t>ARE THE SPRINKLER SYSTEM(S) REQUIRED TO REACH 98% N2 IN NO MORE THAN 24 HOURS?</t>
  </si>
  <si>
    <r>
      <rPr>
        <b/>
        <sz val="11"/>
        <color rgb="FFFF0000"/>
        <rFont val="Calibri"/>
        <family val="2"/>
        <scheme val="minor"/>
      </rPr>
      <t>!! IMPORTANT !!</t>
    </r>
    <r>
      <rPr>
        <sz val="11"/>
        <color theme="1"/>
        <rFont val="Calibri"/>
        <family val="2"/>
        <scheme val="minor"/>
      </rPr>
      <t xml:space="preserve">  MAXIMUM GALLON VALUES ARE BASED ON SPRINKLER PIPING LEAKAGE NOT EXCEEDING</t>
    </r>
  </si>
  <si>
    <t>NFPA 13 ACCEPTANCE REQUIREMENT OF MAXIMUM 1-1/2 PSIG IN 24 HOURS STARTING AT 40 PSIG.</t>
  </si>
  <si>
    <t>UNITED FIRE SYSTEMS RECOMMENDS PERFORMING LEAKAGE TEST, AND CORRECTING EXCESS LEAKAGE,</t>
  </si>
  <si>
    <r>
      <t>BEFORE DESIGNING, INSTALLING, AND COMMISSIONING A NITROGEN-PAC</t>
    </r>
    <r>
      <rPr>
        <sz val="11"/>
        <color theme="1"/>
        <rFont val="Calibri"/>
        <family val="2"/>
      </rPr>
      <t>™</t>
    </r>
    <r>
      <rPr>
        <sz val="11"/>
        <color theme="1"/>
        <rFont val="Calibri"/>
        <family val="2"/>
        <scheme val="minor"/>
      </rPr>
      <t xml:space="preserve"> SYSTEM.</t>
    </r>
  </si>
  <si>
    <t>PIPE VOLUME CALCULATOR - ENTER PIPE LENGTHS BY PIPE SIZE AND PIPE SCHEDULE INTO YELLOW BOXES.</t>
  </si>
  <si>
    <r>
      <t>BLUE = SCH. 40</t>
    </r>
    <r>
      <rPr>
        <sz val="11"/>
        <color theme="1"/>
        <rFont val="Calibri"/>
        <family val="2"/>
      </rPr>
      <t>↑</t>
    </r>
  </si>
  <si>
    <r>
      <t>GREEN = SCH 10</t>
    </r>
    <r>
      <rPr>
        <sz val="11"/>
        <color theme="1"/>
        <rFont val="Calibri"/>
        <family val="2"/>
      </rPr>
      <t>→</t>
    </r>
  </si>
  <si>
    <t xml:space="preserve">TOTAL GALLONS: </t>
  </si>
  <si>
    <t xml:space="preserve">IS NITROGEN-PAC REQUIRED TO PERFORM INITIAL-FILL FUNCTION? </t>
  </si>
  <si>
    <t xml:space="preserve">HIGHEST AVAILABLE VOLTAGE / FREQUENCY / PHASE: </t>
  </si>
  <si>
    <t xml:space="preserve">98% N2 IN NO MORE THAN 24 HOURS? </t>
  </si>
  <si>
    <t>PERMITTED</t>
  </si>
  <si>
    <t>A</t>
  </si>
  <si>
    <t>B</t>
  </si>
  <si>
    <t>IS SINGLE</t>
  </si>
  <si>
    <t>C</t>
  </si>
  <si>
    <t>D</t>
  </si>
  <si>
    <t>B - C</t>
  </si>
  <si>
    <t>REVERSAL</t>
  </si>
  <si>
    <t>LIMIT</t>
  </si>
  <si>
    <t>BASED ON</t>
  </si>
  <si>
    <t>98% TIME</t>
  </si>
  <si>
    <t>IS</t>
  </si>
  <si>
    <t>F</t>
  </si>
  <si>
    <t>E</t>
  </si>
  <si>
    <t>G</t>
  </si>
  <si>
    <t>H</t>
  </si>
  <si>
    <t>3 - USE CAUTION WITH NOTE 3 CHOICES.  VOLTAGE SOURCE MUST NOT SAG UNDER CURRENT LOAD.</t>
  </si>
  <si>
    <t>VOLTAGE</t>
  </si>
  <si>
    <t>EMPTY?</t>
  </si>
  <si>
    <t>COMBINE</t>
  </si>
  <si>
    <t>IRD-42-115-1</t>
  </si>
  <si>
    <t>www.unitedfiresystems.com</t>
  </si>
  <si>
    <t>UFS-1002 REV 2.00 - JAN 2018 - PAGE 1 OF 2</t>
  </si>
  <si>
    <t>UFS-1002 REV 2.00 - JAN 2018 - PAGE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</si>
</sst>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;\-0;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5" tint="0.59996337778862885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auto="1"/>
      </left>
      <right/>
      <top style="thick">
        <color rgb="FFFF0000"/>
      </top>
      <bottom style="thin">
        <color auto="1"/>
      </bottom>
      <diagonal/>
    </border>
    <border>
      <left/>
      <right/>
      <top style="thick">
        <color rgb="FFFF0000"/>
      </top>
      <bottom style="thin">
        <color auto="1"/>
      </bottom>
      <diagonal/>
    </border>
    <border>
      <left/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rgb="FFFF0000"/>
      </bottom>
      <diagonal/>
    </border>
    <border>
      <left/>
      <right/>
      <top style="thin">
        <color auto="1"/>
      </top>
      <bottom style="thick">
        <color rgb="FFFF0000"/>
      </bottom>
      <diagonal/>
    </border>
    <border>
      <left/>
      <right style="thin">
        <color auto="1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/>
      <top style="thin">
        <color theme="1"/>
      </top>
      <bottom style="thin">
        <color auto="1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/>
      <right style="thin">
        <color auto="1"/>
      </right>
      <top style="thin">
        <color theme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83">
    <xf numFmtId="0" fontId="0" fillId="0" borderId="0" xfId="0"/>
    <xf numFmtId="0" fontId="0" fillId="0" borderId="0" xfId="0" applyAlignment="1">
      <alignment horizontal="center"/>
    </xf>
    <xf numFmtId="1" fontId="0" fillId="2" borderId="9" xfId="0" applyNumberFormat="1" applyFill="1" applyBorder="1" applyAlignment="1" applyProtection="1">
      <alignment horizontal="center"/>
    </xf>
    <xf numFmtId="1" fontId="0" fillId="2" borderId="25" xfId="0" applyNumberFormat="1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164" fontId="0" fillId="2" borderId="10" xfId="0" applyNumberFormat="1" applyFill="1" applyBorder="1" applyAlignment="1" applyProtection="1">
      <alignment horizontal="center"/>
    </xf>
    <xf numFmtId="164" fontId="0" fillId="2" borderId="26" xfId="0" applyNumberForma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" borderId="9" xfId="0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 wrapText="1"/>
    </xf>
    <xf numFmtId="0" fontId="0" fillId="3" borderId="15" xfId="0" applyFill="1" applyBorder="1" applyAlignment="1" applyProtection="1">
      <alignment horizontal="center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45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vertical="center"/>
      <protection hidden="1"/>
    </xf>
    <xf numFmtId="0" fontId="0" fillId="7" borderId="9" xfId="0" applyFill="1" applyBorder="1" applyAlignment="1" applyProtection="1">
      <alignment horizontal="center" vertical="center"/>
    </xf>
    <xf numFmtId="164" fontId="0" fillId="0" borderId="0" xfId="0" applyNumberForma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8" borderId="17" xfId="0" applyFill="1" applyBorder="1" applyAlignment="1"/>
    <xf numFmtId="0" fontId="0" fillId="8" borderId="21" xfId="0" applyFill="1" applyBorder="1" applyAlignment="1">
      <alignment horizontal="center" vertical="center"/>
    </xf>
    <xf numFmtId="0" fontId="0" fillId="0" borderId="9" xfId="0" applyBorder="1"/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4" fillId="0" borderId="0" xfId="1" applyFont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/>
    </xf>
    <xf numFmtId="0" fontId="0" fillId="2" borderId="26" xfId="0" applyFill="1" applyBorder="1" applyAlignment="1"/>
    <xf numFmtId="0" fontId="0" fillId="2" borderId="40" xfId="0" applyFill="1" applyBorder="1" applyAlignment="1"/>
    <xf numFmtId="0" fontId="0" fillId="2" borderId="43" xfId="0" applyFill="1" applyBorder="1" applyAlignment="1"/>
    <xf numFmtId="0" fontId="0" fillId="4" borderId="55" xfId="0" applyFill="1" applyBorder="1" applyAlignment="1">
      <alignment horizontal="center"/>
    </xf>
    <xf numFmtId="0" fontId="0" fillId="4" borderId="56" xfId="0" applyFill="1" applyBorder="1" applyAlignment="1">
      <alignment horizontal="center"/>
    </xf>
    <xf numFmtId="0" fontId="0" fillId="4" borderId="57" xfId="0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8" borderId="16" xfId="0" applyFill="1" applyBorder="1" applyAlignment="1">
      <alignment horizontal="right" vertical="center"/>
    </xf>
    <xf numFmtId="0" fontId="0" fillId="8" borderId="21" xfId="0" applyFill="1" applyBorder="1" applyAlignment="1">
      <alignment horizontal="right" vertical="center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3" borderId="5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51" xfId="0" applyFont="1" applyFill="1" applyBorder="1" applyAlignment="1" applyProtection="1">
      <alignment horizontal="center"/>
    </xf>
    <xf numFmtId="0" fontId="0" fillId="3" borderId="50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51" xfId="0" applyFill="1" applyBorder="1" applyAlignment="1" applyProtection="1">
      <alignment horizontal="center"/>
    </xf>
    <xf numFmtId="0" fontId="0" fillId="3" borderId="52" xfId="0" applyFill="1" applyBorder="1" applyAlignment="1" applyProtection="1">
      <alignment horizontal="center"/>
    </xf>
    <xf numFmtId="0" fontId="0" fillId="3" borderId="53" xfId="0" applyFill="1" applyBorder="1" applyAlignment="1" applyProtection="1">
      <alignment horizontal="center"/>
    </xf>
    <xf numFmtId="0" fontId="0" fillId="3" borderId="54" xfId="0" applyFill="1" applyBorder="1" applyAlignment="1" applyProtection="1">
      <alignment horizontal="center"/>
    </xf>
    <xf numFmtId="165" fontId="0" fillId="2" borderId="12" xfId="0" applyNumberFormat="1" applyFill="1" applyBorder="1" applyAlignment="1" applyProtection="1">
      <alignment horizontal="center"/>
    </xf>
    <xf numFmtId="165" fontId="0" fillId="2" borderId="14" xfId="0" applyNumberFormat="1" applyFill="1" applyBorder="1" applyAlignment="1" applyProtection="1">
      <alignment horizontal="center"/>
    </xf>
    <xf numFmtId="165" fontId="0" fillId="3" borderId="12" xfId="0" applyNumberFormat="1" applyFill="1" applyBorder="1" applyAlignment="1" applyProtection="1">
      <alignment horizontal="center"/>
    </xf>
    <xf numFmtId="165" fontId="0" fillId="3" borderId="14" xfId="0" applyNumberFormat="1" applyFill="1" applyBorder="1" applyAlignment="1" applyProtection="1">
      <alignment horizontal="center"/>
    </xf>
    <xf numFmtId="165" fontId="0" fillId="6" borderId="12" xfId="0" applyNumberFormat="1" applyFill="1" applyBorder="1" applyAlignment="1" applyProtection="1">
      <alignment horizontal="center"/>
    </xf>
    <xf numFmtId="165" fontId="0" fillId="6" borderId="14" xfId="0" applyNumberFormat="1" applyFill="1" applyBorder="1" applyAlignment="1" applyProtection="1">
      <alignment horizont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3" borderId="12" xfId="0" applyFill="1" applyBorder="1" applyAlignment="1">
      <alignment horizontal="right"/>
    </xf>
    <xf numFmtId="0" fontId="0" fillId="3" borderId="13" xfId="0" applyFill="1" applyBorder="1" applyAlignment="1">
      <alignment horizontal="right"/>
    </xf>
    <xf numFmtId="0" fontId="0" fillId="3" borderId="14" xfId="0" applyFill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right" vertical="center"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165" fontId="0" fillId="0" borderId="12" xfId="0" applyNumberFormat="1" applyFill="1" applyBorder="1" applyAlignment="1" applyProtection="1">
      <alignment horizontal="center"/>
    </xf>
    <xf numFmtId="165" fontId="0" fillId="0" borderId="14" xfId="0" applyNumberFormat="1" applyFill="1" applyBorder="1" applyAlignment="1" applyProtection="1">
      <alignment horizontal="center"/>
    </xf>
    <xf numFmtId="0" fontId="0" fillId="2" borderId="12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0" fillId="7" borderId="6" xfId="0" applyFill="1" applyBorder="1" applyAlignment="1">
      <alignment horizontal="right" vertical="center"/>
    </xf>
    <xf numFmtId="0" fontId="0" fillId="7" borderId="7" xfId="0" applyFill="1" applyBorder="1" applyAlignment="1">
      <alignment horizontal="right" vertical="center"/>
    </xf>
    <xf numFmtId="0" fontId="0" fillId="7" borderId="8" xfId="0" applyFill="1" applyBorder="1" applyAlignment="1">
      <alignment horizontal="right" vertical="center"/>
    </xf>
    <xf numFmtId="165" fontId="0" fillId="7" borderId="6" xfId="0" applyNumberFormat="1" applyFill="1" applyBorder="1" applyAlignment="1" applyProtection="1">
      <alignment horizontal="center"/>
    </xf>
    <xf numFmtId="165" fontId="0" fillId="7" borderId="8" xfId="0" applyNumberForma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1" applyBorder="1" applyAlignment="1" applyProtection="1">
      <alignment horizontal="center"/>
    </xf>
    <xf numFmtId="0" fontId="2" fillId="0" borderId="0" xfId="1" applyBorder="1" applyAlignment="1" applyProtection="1">
      <alignment horizontal="center"/>
    </xf>
    <xf numFmtId="0" fontId="2" fillId="0" borderId="5" xfId="1" applyBorder="1" applyAlignment="1" applyProtection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4" fillId="0" borderId="1" xfId="1" applyFont="1" applyBorder="1" applyAlignment="1" applyProtection="1">
      <alignment horizontal="center" vertical="center" wrapText="1"/>
    </xf>
    <xf numFmtId="0" fontId="2" fillId="0" borderId="3" xfId="1" applyBorder="1" applyAlignment="1" applyProtection="1">
      <alignment horizontal="center" vertical="center" wrapText="1"/>
    </xf>
    <xf numFmtId="0" fontId="2" fillId="0" borderId="4" xfId="1" applyBorder="1" applyAlignment="1" applyProtection="1">
      <alignment horizontal="center" vertical="center" wrapText="1"/>
    </xf>
    <xf numFmtId="0" fontId="2" fillId="0" borderId="5" xfId="1" applyBorder="1" applyAlignment="1" applyProtection="1">
      <alignment horizontal="center" vertical="center" wrapText="1"/>
    </xf>
    <xf numFmtId="0" fontId="0" fillId="0" borderId="31" xfId="0" applyBorder="1" applyAlignment="1">
      <alignment horizontal="right" vertical="center"/>
    </xf>
    <xf numFmtId="0" fontId="0" fillId="4" borderId="58" xfId="0" applyFill="1" applyBorder="1" applyAlignment="1">
      <alignment horizontal="center"/>
    </xf>
    <xf numFmtId="0" fontId="0" fillId="4" borderId="59" xfId="0" applyFill="1" applyBorder="1" applyAlignment="1">
      <alignment horizontal="center"/>
    </xf>
    <xf numFmtId="0" fontId="0" fillId="4" borderId="60" xfId="0" applyFill="1" applyBorder="1" applyAlignment="1">
      <alignment horizontal="center"/>
    </xf>
    <xf numFmtId="0" fontId="0" fillId="3" borderId="47" xfId="0" applyFill="1" applyBorder="1" applyAlignment="1" applyProtection="1">
      <alignment horizontal="center"/>
    </xf>
    <xf numFmtId="0" fontId="0" fillId="3" borderId="48" xfId="0" applyFill="1" applyBorder="1" applyAlignment="1" applyProtection="1">
      <alignment horizontal="center"/>
    </xf>
    <xf numFmtId="0" fontId="0" fillId="3" borderId="49" xfId="0" applyFill="1" applyBorder="1" applyAlignment="1" applyProtection="1">
      <alignment horizontal="center"/>
    </xf>
    <xf numFmtId="0" fontId="0" fillId="6" borderId="12" xfId="0" applyFill="1" applyBorder="1" applyAlignment="1">
      <alignment horizontal="right"/>
    </xf>
    <xf numFmtId="0" fontId="0" fillId="6" borderId="13" xfId="0" applyFill="1" applyBorder="1" applyAlignment="1">
      <alignment horizontal="right"/>
    </xf>
    <xf numFmtId="0" fontId="0" fillId="6" borderId="14" xfId="0" applyFill="1" applyBorder="1" applyAlignment="1">
      <alignment horizontal="right"/>
    </xf>
    <xf numFmtId="0" fontId="0" fillId="0" borderId="9" xfId="0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44" xfId="0" applyFill="1" applyBorder="1" applyAlignment="1" applyProtection="1">
      <alignment horizontal="center" vertical="center"/>
      <protection locked="0"/>
    </xf>
    <xf numFmtId="0" fontId="0" fillId="2" borderId="46" xfId="0" applyFill="1" applyBorder="1" applyAlignment="1" applyProtection="1">
      <alignment horizontal="center" vertical="center"/>
      <protection locked="0"/>
    </xf>
    <xf numFmtId="0" fontId="0" fillId="2" borderId="4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2" fillId="0" borderId="6" xfId="1" applyBorder="1" applyAlignment="1" applyProtection="1">
      <alignment horizontal="center"/>
      <protection locked="0"/>
    </xf>
    <xf numFmtId="0" fontId="2" fillId="0" borderId="7" xfId="1" applyBorder="1" applyAlignment="1" applyProtection="1">
      <alignment horizontal="center"/>
      <protection locked="0"/>
    </xf>
    <xf numFmtId="0" fontId="2" fillId="0" borderId="8" xfId="1" applyBorder="1" applyAlignment="1" applyProtection="1">
      <alignment horizontal="center"/>
      <protection locked="0"/>
    </xf>
    <xf numFmtId="165" fontId="0" fillId="0" borderId="12" xfId="0" applyNumberFormat="1" applyFill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165" fontId="6" fillId="0" borderId="12" xfId="0" applyNumberFormat="1" applyFont="1" applyFill="1" applyBorder="1" applyAlignment="1">
      <alignment horizontal="center"/>
    </xf>
    <xf numFmtId="165" fontId="6" fillId="0" borderId="14" xfId="0" applyNumberFormat="1" applyFont="1" applyFill="1" applyBorder="1" applyAlignment="1">
      <alignment horizontal="center"/>
    </xf>
    <xf numFmtId="0" fontId="6" fillId="3" borderId="12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right"/>
    </xf>
    <xf numFmtId="0" fontId="3" fillId="3" borderId="14" xfId="0" applyFont="1" applyFill="1" applyBorder="1" applyAlignment="1">
      <alignment horizontal="right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9" borderId="36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0" fillId="9" borderId="30" xfId="0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wrapText="1"/>
    </xf>
    <xf numFmtId="0" fontId="0" fillId="10" borderId="2" xfId="0" applyFill="1" applyBorder="1" applyAlignment="1">
      <alignment horizontal="center" wrapText="1"/>
    </xf>
    <xf numFmtId="0" fontId="0" fillId="10" borderId="3" xfId="0" applyFill="1" applyBorder="1" applyAlignment="1">
      <alignment horizontal="center" wrapText="1"/>
    </xf>
    <xf numFmtId="0" fontId="0" fillId="10" borderId="6" xfId="0" applyFill="1" applyBorder="1" applyAlignment="1">
      <alignment horizontal="center" wrapText="1"/>
    </xf>
    <xf numFmtId="0" fontId="0" fillId="10" borderId="7" xfId="0" applyFill="1" applyBorder="1" applyAlignment="1">
      <alignment horizontal="center" wrapText="1"/>
    </xf>
    <xf numFmtId="0" fontId="0" fillId="10" borderId="8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37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38" xfId="0" applyFill="1" applyBorder="1" applyAlignment="1">
      <alignment horizontal="center" wrapText="1"/>
    </xf>
    <xf numFmtId="0" fontId="0" fillId="0" borderId="3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2" xfId="1" applyBorder="1" applyAlignment="1" applyProtection="1">
      <alignment horizontal="center"/>
      <protection locked="0"/>
    </xf>
    <xf numFmtId="0" fontId="2" fillId="0" borderId="14" xfId="1" applyBorder="1" applyAlignment="1" applyProtection="1">
      <alignment horizontal="center"/>
      <protection locked="0"/>
    </xf>
    <xf numFmtId="0" fontId="2" fillId="0" borderId="29" xfId="1" applyBorder="1" applyAlignment="1" applyProtection="1">
      <alignment horizontal="center"/>
      <protection locked="0"/>
    </xf>
    <xf numFmtId="0" fontId="0" fillId="0" borderId="32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2" fillId="0" borderId="34" xfId="1" applyBorder="1" applyAlignment="1" applyProtection="1">
      <alignment horizontal="center"/>
      <protection locked="0"/>
    </xf>
    <xf numFmtId="0" fontId="2" fillId="0" borderId="33" xfId="1" applyBorder="1" applyAlignment="1" applyProtection="1">
      <alignment horizontal="center"/>
      <protection locked="0"/>
    </xf>
    <xf numFmtId="0" fontId="2" fillId="0" borderId="35" xfId="1" applyBorder="1" applyAlignment="1" applyProtection="1">
      <alignment horizontal="center"/>
      <protection locked="0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3" borderId="31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3" borderId="29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3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6" fillId="10" borderId="12" xfId="0" applyFont="1" applyFill="1" applyBorder="1" applyAlignment="1">
      <alignment horizontal="right"/>
    </xf>
    <xf numFmtId="0" fontId="6" fillId="10" borderId="13" xfId="0" applyFont="1" applyFill="1" applyBorder="1" applyAlignment="1">
      <alignment horizontal="right"/>
    </xf>
    <xf numFmtId="0" fontId="6" fillId="2" borderId="12" xfId="0" applyFont="1" applyFill="1" applyBorder="1" applyAlignment="1">
      <alignment horizontal="right"/>
    </xf>
    <xf numFmtId="0" fontId="6" fillId="2" borderId="13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6" fillId="10" borderId="12" xfId="0" applyFont="1" applyFill="1" applyBorder="1" applyAlignment="1">
      <alignment horizontal="center"/>
    </xf>
    <xf numFmtId="0" fontId="6" fillId="10" borderId="1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right"/>
    </xf>
    <xf numFmtId="0" fontId="6" fillId="9" borderId="12" xfId="0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26"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</dxf>
    <dxf>
      <font>
        <color rgb="FFFFFF00"/>
      </font>
    </dxf>
    <dxf>
      <font>
        <color theme="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99FF66"/>
      <color rgb="FFFFFF66"/>
      <color rgb="FF99FF99"/>
      <color rgb="FFFF6600"/>
      <color rgb="FFFFCCFF"/>
      <color rgb="FFFF99FF"/>
      <color rgb="FFFF9999"/>
      <color rgb="FFFF7C80"/>
      <color rgb="FF66FF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38100</xdr:rowOff>
    </xdr:from>
    <xdr:to>
      <xdr:col>2</xdr:col>
      <xdr:colOff>476250</xdr:colOff>
      <xdr:row>2</xdr:row>
      <xdr:rowOff>170066</xdr:rowOff>
    </xdr:to>
    <xdr:pic>
      <xdr:nvPicPr>
        <xdr:cNvPr id="2" name="Picture 1" descr="UFS Logo 100%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38100"/>
          <a:ext cx="1685925" cy="512966"/>
        </a:xfrm>
        <a:prstGeom prst="rect">
          <a:avLst/>
        </a:prstGeom>
      </xdr:spPr>
    </xdr:pic>
    <xdr:clientData/>
  </xdr:twoCellAnchor>
  <xdr:twoCellAnchor>
    <xdr:from>
      <xdr:col>9</xdr:col>
      <xdr:colOff>171450</xdr:colOff>
      <xdr:row>0</xdr:row>
      <xdr:rowOff>57150</xdr:rowOff>
    </xdr:from>
    <xdr:to>
      <xdr:col>11</xdr:col>
      <xdr:colOff>465823</xdr:colOff>
      <xdr:row>2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81675" y="57150"/>
          <a:ext cx="1513573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29959</xdr:rowOff>
    </xdr:from>
    <xdr:to>
      <xdr:col>2</xdr:col>
      <xdr:colOff>542925</xdr:colOff>
      <xdr:row>3</xdr:row>
      <xdr:rowOff>161925</xdr:rowOff>
    </xdr:to>
    <xdr:pic>
      <xdr:nvPicPr>
        <xdr:cNvPr id="2" name="Picture 1" descr="UFS Logo 100%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220459"/>
          <a:ext cx="1685925" cy="512966"/>
        </a:xfrm>
        <a:prstGeom prst="rect">
          <a:avLst/>
        </a:prstGeom>
      </xdr:spPr>
    </xdr:pic>
    <xdr:clientData/>
  </xdr:twoCellAnchor>
  <xdr:twoCellAnchor>
    <xdr:from>
      <xdr:col>7</xdr:col>
      <xdr:colOff>142875</xdr:colOff>
      <xdr:row>1</xdr:row>
      <xdr:rowOff>9525</xdr:rowOff>
    </xdr:from>
    <xdr:to>
      <xdr:col>9</xdr:col>
      <xdr:colOff>437248</xdr:colOff>
      <xdr:row>3</xdr:row>
      <xdr:rowOff>114300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10075" y="200025"/>
          <a:ext cx="1513573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1</xdr:row>
      <xdr:rowOff>29959</xdr:rowOff>
    </xdr:from>
    <xdr:to>
      <xdr:col>2</xdr:col>
      <xdr:colOff>542925</xdr:colOff>
      <xdr:row>3</xdr:row>
      <xdr:rowOff>161925</xdr:rowOff>
    </xdr:to>
    <xdr:pic>
      <xdr:nvPicPr>
        <xdr:cNvPr id="4" name="Picture 3" descr="UFS Logo 100%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220459"/>
          <a:ext cx="1685925" cy="512966"/>
        </a:xfrm>
        <a:prstGeom prst="rect">
          <a:avLst/>
        </a:prstGeom>
      </xdr:spPr>
    </xdr:pic>
    <xdr:clientData/>
  </xdr:twoCellAnchor>
  <xdr:twoCellAnchor>
    <xdr:from>
      <xdr:col>7</xdr:col>
      <xdr:colOff>142875</xdr:colOff>
      <xdr:row>1</xdr:row>
      <xdr:rowOff>9525</xdr:rowOff>
    </xdr:from>
    <xdr:to>
      <xdr:col>9</xdr:col>
      <xdr:colOff>437248</xdr:colOff>
      <xdr:row>3</xdr:row>
      <xdr:rowOff>114300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10075" y="200025"/>
          <a:ext cx="1513573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nitedfiresystems.com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file:///\\ufpfs1\manufacturing\(004)%20Marketing\(85)%20MARKETING%20-%20NITROGEN-PAC\(00)%20Data%20Sheets\(01)%20PDFs\Data%20Sheet%20-%20UFS-310C%20Rev%202.00%20NITROGEN-PAC%20Compressor%20Tank%20Assy%20Model%20CTA-300-60.pdf" TargetMode="External"/><Relationship Id="rId13" Type="http://schemas.openxmlformats.org/officeDocument/2006/relationships/hyperlink" Target="http://unitedfiresystems.net/wp-content/uploads/2016/06/Data-Sheet-UFS-337-Rev-1.00-NITROGEN-PAC-Refrigerated-Dryers-IRD-Series.pdf" TargetMode="External"/><Relationship Id="rId18" Type="http://schemas.openxmlformats.org/officeDocument/2006/relationships/hyperlink" Target="http://unitedfiresystems.net/wp-content/uploads/2015/03/Data-Sheet-UFS-313A-Rev-1.01-NITROGEN-PAC-Nitrogen-Receiver-Model-NR-30.pdf" TargetMode="External"/><Relationship Id="rId3" Type="http://schemas.openxmlformats.org/officeDocument/2006/relationships/hyperlink" Target="https://unitedfiresystems.net/wp-content/uploads/2016/11/Data-Sheet-UFS-312A-Rev-2.01-NITROGEN-PAC-Nitrogen-Generator-Module-Model-NGM-S.pdf" TargetMode="External"/><Relationship Id="rId21" Type="http://schemas.openxmlformats.org/officeDocument/2006/relationships/hyperlink" Target="http://unitedfiresystems.net/wp-content/uploads/2015/03/Data-Sheet-UFS-313C-Rev-1.01-NITROGEN-PAC-Nitrogen-Receiver-Model-NR-80.pdf" TargetMode="External"/><Relationship Id="rId7" Type="http://schemas.openxmlformats.org/officeDocument/2006/relationships/hyperlink" Target="file:///\\ufpfs1\manufacturing\(004)%20Marketing\(85)%20MARKETING%20-%20NITROGEN-PAC\(00)%20Data%20Sheets\(01)%20PDFs\Data%20Sheet%20-%20UFS-310B%20Rev%202.00%20NITROGEN-PAC%20Compressor%20Tank%20Assy%20Model%20CTA-200-60.pdf" TargetMode="External"/><Relationship Id="rId12" Type="http://schemas.openxmlformats.org/officeDocument/2006/relationships/hyperlink" Target="http://unitedfiresystems.net/wp-content/uploads/2016/06/Data-Sheet-UFS-337-Rev-1.00-NITROGEN-PAC-Refrigerated-Dryers-IRD-Series.pdf" TargetMode="External"/><Relationship Id="rId17" Type="http://schemas.openxmlformats.org/officeDocument/2006/relationships/hyperlink" Target="http://unitedfiresystems.net/wp-content/uploads/2016/06/Data-Sheet-UFS-337-Rev-1.00-NITROGEN-PAC-Refrigerated-Dryers-IRD-Series.pdf" TargetMode="External"/><Relationship Id="rId2" Type="http://schemas.openxmlformats.org/officeDocument/2006/relationships/hyperlink" Target="https://unitedfiresystems.net/wp-content/uploads/2016/11/Data-Sheet-UFS-312B-Rev-2.01-NITROGEN-PAC-Nitrogen-Generator-Module-Model-NGM-M.pdf" TargetMode="External"/><Relationship Id="rId16" Type="http://schemas.openxmlformats.org/officeDocument/2006/relationships/hyperlink" Target="http://unitedfiresystems.net/wp-content/uploads/2016/06/Data-Sheet-UFS-337-Rev-1.00-NITROGEN-PAC-Refrigerated-Dryers-IRD-Series.pdf" TargetMode="External"/><Relationship Id="rId20" Type="http://schemas.openxmlformats.org/officeDocument/2006/relationships/hyperlink" Target="http://unitedfiresystems.net/wp-content/uploads/2015/03/Data-Sheet-UFS-313B-Rev-1.01-NITROGEN-PAC-Nitrogen-Receiver-Model-NR-60.pdf" TargetMode="External"/><Relationship Id="rId1" Type="http://schemas.openxmlformats.org/officeDocument/2006/relationships/hyperlink" Target="https://unitedfiresystems.net/wp-content/uploads/2016/11/Data-Sheet-UFS-312C-Rev-2.01-NITROGEN-PAC-Nitrogen-Generator-Module-Model-NGM-L.pdf" TargetMode="External"/><Relationship Id="rId6" Type="http://schemas.openxmlformats.org/officeDocument/2006/relationships/hyperlink" Target="file:///\\ufpfs1\manufacturing\(004)%20Marketing\(85)%20MARKETING%20-%20NITROGEN-PAC\(00)%20Data%20Sheets\(01)%20PDFs\Data%20Sheet%20-%20UFS-310A%20Rev%202.00%20NITROGEN-PAC%20Compressor%20Tank%20Assy%20Model%20CTA-150-30.pdf" TargetMode="External"/><Relationship Id="rId11" Type="http://schemas.openxmlformats.org/officeDocument/2006/relationships/hyperlink" Target="https://unitedfiresystems.net/wp-content/uploads/2017/12/Data-Sheet-UFS-310F-Rev-1.02-NITROGEN-PAC-Compressor-Tank-Assy-Model-CTA-1000-80.pdf" TargetMode="External"/><Relationship Id="rId5" Type="http://schemas.openxmlformats.org/officeDocument/2006/relationships/hyperlink" Target="http://www.unitedfiresystems.net/" TargetMode="External"/><Relationship Id="rId15" Type="http://schemas.openxmlformats.org/officeDocument/2006/relationships/hyperlink" Target="http://unitedfiresystems.net/wp-content/uploads/2016/06/Data-Sheet-UFS-337-Rev-1.00-NITROGEN-PAC-Refrigerated-Dryers-IRD-Series.pdf" TargetMode="External"/><Relationship Id="rId23" Type="http://schemas.openxmlformats.org/officeDocument/2006/relationships/drawing" Target="../drawings/drawing2.xml"/><Relationship Id="rId10" Type="http://schemas.openxmlformats.org/officeDocument/2006/relationships/hyperlink" Target="file:///\\ufpfs1\manufacturing\(004)%20Marketing\(85)%20MARKETING%20-%20NITROGEN-PAC\(00)%20Data%20Sheets\(01)%20PDFs\Data%20Sheet%20-%20UFS-310E%20Rev%202.00%20NITROGEN-PAC%20Compressor%20Tank%20Assy%20Model%20CTA-750-80.pdf" TargetMode="External"/><Relationship Id="rId19" Type="http://schemas.openxmlformats.org/officeDocument/2006/relationships/hyperlink" Target="http://unitedfiresystems.net/wp-content/uploads/2015/03/Data-Sheet-UFS-313A-Rev-1.01-NITROGEN-PAC-Nitrogen-Receiver-Model-NR-30.pdf" TargetMode="External"/><Relationship Id="rId4" Type="http://schemas.openxmlformats.org/officeDocument/2006/relationships/hyperlink" Target="https://unitedfiresystems.net/wp-content/uploads/2016/11/Data-Sheet-UFS-312A-Rev-2.01-NITROGEN-PAC-Nitrogen-Generator-Module-Model-NGM-S.pdf" TargetMode="External"/><Relationship Id="rId9" Type="http://schemas.openxmlformats.org/officeDocument/2006/relationships/hyperlink" Target="file:///\\ufpfs1\manufacturing\(004)%20Marketing\(85)%20MARKETING%20-%20NITROGEN-PAC\(00)%20Data%20Sheets\(01)%20PDFs\Data%20Sheet%20-%20UFS-310D%20Rev%202.00%20NITROGEN-PAC%20Compressor%20Tank%20Assy%20Model%20CTA-500-60.pdf" TargetMode="External"/><Relationship Id="rId14" Type="http://schemas.openxmlformats.org/officeDocument/2006/relationships/hyperlink" Target="http://unitedfiresystems.net/wp-content/uploads/2016/06/Data-Sheet-UFS-337-Rev-1.00-NITROGEN-PAC-Refrigerated-Dryers-IRD-Series.pdf" TargetMode="External"/><Relationship Id="rId22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workbookViewId="0">
      <selection activeCell="B23" sqref="B23"/>
    </sheetView>
  </sheetViews>
  <sheetFormatPr defaultRowHeight="15" x14ac:dyDescent="0.25"/>
  <cols>
    <col min="2" max="2" width="11.140625" bestFit="1" customWidth="1"/>
    <col min="8" max="8" width="9" customWidth="1"/>
    <col min="10" max="10" width="9.140625" customWidth="1"/>
    <col min="11" max="12" width="9.140625" style="7"/>
    <col min="13" max="13" width="9.140625" hidden="1" customWidth="1"/>
    <col min="14" max="14" width="10.42578125" style="34" hidden="1" customWidth="1"/>
    <col min="16" max="16" width="9.140625" style="10" customWidth="1"/>
    <col min="17" max="17" width="9.140625" style="10"/>
    <col min="18" max="18" width="9.140625" style="10" customWidth="1"/>
  </cols>
  <sheetData>
    <row r="1" spans="1:18" x14ac:dyDescent="0.25">
      <c r="A1" s="117"/>
      <c r="B1" s="118"/>
      <c r="C1" s="118"/>
      <c r="D1" s="117" t="s">
        <v>1</v>
      </c>
      <c r="E1" s="118"/>
      <c r="F1" s="118"/>
      <c r="G1" s="118"/>
      <c r="H1" s="118"/>
      <c r="I1" s="121"/>
      <c r="J1" s="117"/>
      <c r="K1" s="118"/>
      <c r="L1" s="121"/>
      <c r="M1" s="33" t="s">
        <v>33</v>
      </c>
      <c r="N1" s="34" t="s">
        <v>37</v>
      </c>
      <c r="P1" s="9"/>
      <c r="R1" s="11"/>
    </row>
    <row r="2" spans="1:18" x14ac:dyDescent="0.25">
      <c r="A2" s="119"/>
      <c r="B2" s="120"/>
      <c r="C2" s="120"/>
      <c r="D2" s="119" t="s">
        <v>105</v>
      </c>
      <c r="E2" s="120"/>
      <c r="F2" s="120"/>
      <c r="G2" s="120"/>
      <c r="H2" s="120"/>
      <c r="I2" s="122"/>
      <c r="J2" s="119"/>
      <c r="K2" s="120"/>
      <c r="L2" s="122"/>
      <c r="M2" s="33" t="s">
        <v>34</v>
      </c>
      <c r="N2" s="34" t="s">
        <v>38</v>
      </c>
      <c r="P2" s="9"/>
      <c r="R2" s="11"/>
    </row>
    <row r="3" spans="1:18" x14ac:dyDescent="0.25">
      <c r="A3" s="119"/>
      <c r="B3" s="120"/>
      <c r="C3" s="120"/>
      <c r="D3" s="123" t="s">
        <v>106</v>
      </c>
      <c r="E3" s="124"/>
      <c r="F3" s="124"/>
      <c r="G3" s="124"/>
      <c r="H3" s="124"/>
      <c r="I3" s="125"/>
      <c r="J3" s="119"/>
      <c r="K3" s="120"/>
      <c r="L3" s="122"/>
      <c r="N3" s="34" t="s">
        <v>39</v>
      </c>
    </row>
    <row r="4" spans="1:18" x14ac:dyDescent="0.25">
      <c r="A4" s="128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30"/>
      <c r="M4" s="1"/>
      <c r="N4" s="34" t="s">
        <v>40</v>
      </c>
      <c r="P4" s="9"/>
    </row>
    <row r="5" spans="1:18" x14ac:dyDescent="0.25">
      <c r="A5" s="117" t="s">
        <v>107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21"/>
      <c r="M5" s="1"/>
      <c r="N5" s="34" t="s">
        <v>41</v>
      </c>
      <c r="P5" s="9"/>
    </row>
    <row r="6" spans="1:18" x14ac:dyDescent="0.25">
      <c r="A6" s="131" t="s">
        <v>146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3"/>
      <c r="M6" s="1"/>
      <c r="N6" s="34" t="s">
        <v>42</v>
      </c>
      <c r="P6" s="9"/>
    </row>
    <row r="7" spans="1:18" x14ac:dyDescent="0.25">
      <c r="A7" s="128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30"/>
      <c r="N7" s="34" t="s">
        <v>30</v>
      </c>
    </row>
    <row r="8" spans="1:18" ht="15.75" thickBot="1" x14ac:dyDescent="0.3">
      <c r="A8" s="126" t="s">
        <v>25</v>
      </c>
      <c r="B8" s="127"/>
      <c r="C8" s="118"/>
      <c r="D8" s="118"/>
      <c r="E8" s="118"/>
      <c r="F8" s="118"/>
      <c r="G8" s="127"/>
      <c r="H8" s="127"/>
      <c r="I8" s="118"/>
      <c r="J8" s="118"/>
      <c r="K8" s="118"/>
      <c r="L8" s="121"/>
      <c r="P8" s="9"/>
    </row>
    <row r="9" spans="1:18" ht="24" customHeight="1" thickBot="1" x14ac:dyDescent="0.3">
      <c r="A9" s="134" t="s">
        <v>26</v>
      </c>
      <c r="B9" s="135"/>
      <c r="C9" s="98"/>
      <c r="D9" s="99"/>
      <c r="E9" s="99"/>
      <c r="F9" s="100"/>
      <c r="G9" s="103" t="s">
        <v>27</v>
      </c>
      <c r="H9" s="103"/>
      <c r="I9" s="98"/>
      <c r="J9" s="99"/>
      <c r="K9" s="99"/>
      <c r="L9" s="100"/>
      <c r="P9" s="9"/>
    </row>
    <row r="10" spans="1:18" ht="24" customHeight="1" thickBot="1" x14ac:dyDescent="0.3">
      <c r="A10" s="143" t="s">
        <v>2</v>
      </c>
      <c r="B10" s="135"/>
      <c r="C10" s="98"/>
      <c r="D10" s="99"/>
      <c r="E10" s="99"/>
      <c r="F10" s="100"/>
      <c r="G10" s="103" t="s">
        <v>3</v>
      </c>
      <c r="H10" s="103"/>
      <c r="I10" s="98"/>
      <c r="J10" s="99"/>
      <c r="K10" s="99"/>
      <c r="L10" s="100"/>
      <c r="P10" s="9"/>
    </row>
    <row r="11" spans="1:18" ht="24" customHeight="1" thickBot="1" x14ac:dyDescent="0.3">
      <c r="A11" s="143" t="s">
        <v>4</v>
      </c>
      <c r="B11" s="135"/>
      <c r="C11" s="98"/>
      <c r="D11" s="99"/>
      <c r="E11" s="99"/>
      <c r="F11" s="100"/>
      <c r="G11" s="103" t="s">
        <v>5</v>
      </c>
      <c r="H11" s="103"/>
      <c r="I11" s="98"/>
      <c r="J11" s="100"/>
      <c r="K11" s="26" t="s">
        <v>6</v>
      </c>
      <c r="L11" s="29"/>
      <c r="P11" s="9"/>
    </row>
    <row r="12" spans="1:18" ht="24" customHeight="1" thickBot="1" x14ac:dyDescent="0.3">
      <c r="A12" s="143" t="s">
        <v>98</v>
      </c>
      <c r="B12" s="135"/>
      <c r="C12" s="98"/>
      <c r="D12" s="99"/>
      <c r="E12" s="99"/>
      <c r="F12" s="100"/>
      <c r="G12" s="103" t="s">
        <v>28</v>
      </c>
      <c r="H12" s="103"/>
      <c r="I12" s="98"/>
      <c r="J12" s="99"/>
      <c r="K12" s="99"/>
      <c r="L12" s="100"/>
      <c r="P12" s="9"/>
    </row>
    <row r="13" spans="1:18" ht="24" customHeight="1" thickBot="1" x14ac:dyDescent="0.3">
      <c r="A13" s="134" t="s">
        <v>29</v>
      </c>
      <c r="B13" s="135"/>
      <c r="C13" s="98"/>
      <c r="D13" s="99"/>
      <c r="E13" s="99"/>
      <c r="F13" s="100"/>
      <c r="G13" s="103" t="s">
        <v>7</v>
      </c>
      <c r="H13" s="103"/>
      <c r="I13" s="98"/>
      <c r="J13" s="99"/>
      <c r="K13" s="99"/>
      <c r="L13" s="100"/>
      <c r="P13" s="9"/>
    </row>
    <row r="14" spans="1:18" ht="7.5" customHeight="1" x14ac:dyDescent="0.25">
      <c r="A14" s="136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8"/>
      <c r="P14" s="9"/>
    </row>
    <row r="15" spans="1:18" x14ac:dyDescent="0.25">
      <c r="A15" s="69" t="s">
        <v>110</v>
      </c>
      <c r="B15" s="70"/>
      <c r="C15" s="70"/>
      <c r="D15" s="70"/>
      <c r="E15" s="70"/>
      <c r="F15" s="70"/>
      <c r="G15" s="70"/>
      <c r="H15" s="70"/>
      <c r="I15" s="70"/>
      <c r="J15" s="71"/>
      <c r="K15" s="67"/>
      <c r="L15" s="68"/>
      <c r="P15" s="9"/>
    </row>
    <row r="16" spans="1:18" x14ac:dyDescent="0.25">
      <c r="A16" s="69" t="s">
        <v>111</v>
      </c>
      <c r="B16" s="70"/>
      <c r="C16" s="70"/>
      <c r="D16" s="70"/>
      <c r="E16" s="70"/>
      <c r="F16" s="70"/>
      <c r="G16" s="70"/>
      <c r="H16" s="70"/>
      <c r="I16" s="70"/>
      <c r="J16" s="71"/>
      <c r="K16" s="67"/>
      <c r="L16" s="68"/>
      <c r="P16" s="9"/>
    </row>
    <row r="17" spans="1:17" x14ac:dyDescent="0.25">
      <c r="A17" s="69" t="s">
        <v>112</v>
      </c>
      <c r="B17" s="70"/>
      <c r="C17" s="70"/>
      <c r="D17" s="70"/>
      <c r="E17" s="70"/>
      <c r="F17" s="70"/>
      <c r="G17" s="70"/>
      <c r="H17" s="70"/>
      <c r="I17" s="70"/>
      <c r="J17" s="71"/>
      <c r="K17" s="67"/>
      <c r="L17" s="68"/>
      <c r="P17" s="9"/>
    </row>
    <row r="18" spans="1:17" ht="7.5" customHeight="1" x14ac:dyDescent="0.25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P18" s="9"/>
    </row>
    <row r="19" spans="1:17" x14ac:dyDescent="0.25">
      <c r="A19" s="153" t="s">
        <v>36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</row>
    <row r="20" spans="1:17" x14ac:dyDescent="0.25">
      <c r="A20" s="91" t="s">
        <v>0</v>
      </c>
      <c r="B20" s="91" t="s">
        <v>9</v>
      </c>
      <c r="C20" s="94" t="s">
        <v>8</v>
      </c>
      <c r="D20" s="95"/>
      <c r="E20" s="94" t="s">
        <v>10</v>
      </c>
      <c r="F20" s="95"/>
      <c r="G20" s="139" t="s">
        <v>108</v>
      </c>
      <c r="H20" s="140"/>
      <c r="I20" s="139" t="s">
        <v>109</v>
      </c>
      <c r="J20" s="140"/>
      <c r="K20" s="101" t="s">
        <v>32</v>
      </c>
      <c r="L20" s="101" t="s">
        <v>35</v>
      </c>
    </row>
    <row r="21" spans="1:17" x14ac:dyDescent="0.25">
      <c r="A21" s="92"/>
      <c r="B21" s="92"/>
      <c r="C21" s="96"/>
      <c r="D21" s="97"/>
      <c r="E21" s="96"/>
      <c r="F21" s="97"/>
      <c r="G21" s="141"/>
      <c r="H21" s="142"/>
      <c r="I21" s="141"/>
      <c r="J21" s="142"/>
      <c r="K21" s="102"/>
      <c r="L21" s="102"/>
    </row>
    <row r="22" spans="1:17" ht="15" customHeight="1" thickBot="1" x14ac:dyDescent="0.3">
      <c r="A22" s="93"/>
      <c r="B22" s="92"/>
      <c r="C22" s="96"/>
      <c r="D22" s="97"/>
      <c r="E22" s="96"/>
      <c r="F22" s="97"/>
      <c r="G22" s="141"/>
      <c r="H22" s="142"/>
      <c r="I22" s="141"/>
      <c r="J22" s="142"/>
      <c r="K22" s="102"/>
      <c r="L22" s="102"/>
    </row>
    <row r="23" spans="1:17" ht="24" customHeight="1" thickBot="1" x14ac:dyDescent="0.3">
      <c r="A23" s="27">
        <v>1</v>
      </c>
      <c r="B23" s="30"/>
      <c r="C23" s="87"/>
      <c r="D23" s="87"/>
      <c r="E23" s="87"/>
      <c r="F23" s="87"/>
      <c r="G23" s="87"/>
      <c r="H23" s="87"/>
      <c r="I23" s="87"/>
      <c r="J23" s="87"/>
      <c r="K23" s="30"/>
      <c r="L23" s="30"/>
    </row>
    <row r="24" spans="1:17" ht="24" customHeight="1" thickBot="1" x14ac:dyDescent="0.3">
      <c r="A24" s="27">
        <v>2</v>
      </c>
      <c r="B24" s="30"/>
      <c r="C24" s="87"/>
      <c r="D24" s="87"/>
      <c r="E24" s="87"/>
      <c r="F24" s="87"/>
      <c r="G24" s="87"/>
      <c r="H24" s="87"/>
      <c r="I24" s="87"/>
      <c r="J24" s="87"/>
      <c r="K24" s="30"/>
      <c r="L24" s="30"/>
    </row>
    <row r="25" spans="1:17" ht="24" customHeight="1" thickBot="1" x14ac:dyDescent="0.3">
      <c r="A25" s="27">
        <v>3</v>
      </c>
      <c r="B25" s="30"/>
      <c r="C25" s="87"/>
      <c r="D25" s="87"/>
      <c r="E25" s="87"/>
      <c r="F25" s="87"/>
      <c r="G25" s="87"/>
      <c r="H25" s="87"/>
      <c r="I25" s="87"/>
      <c r="J25" s="87"/>
      <c r="K25" s="30"/>
      <c r="L25" s="30"/>
    </row>
    <row r="26" spans="1:17" ht="24" customHeight="1" thickBot="1" x14ac:dyDescent="0.3">
      <c r="A26" s="27">
        <v>4</v>
      </c>
      <c r="B26" s="30"/>
      <c r="C26" s="87"/>
      <c r="D26" s="87"/>
      <c r="E26" s="87"/>
      <c r="F26" s="87"/>
      <c r="G26" s="87"/>
      <c r="H26" s="87"/>
      <c r="I26" s="87"/>
      <c r="J26" s="87"/>
      <c r="K26" s="30"/>
      <c r="L26" s="30"/>
    </row>
    <row r="27" spans="1:17" ht="24" customHeight="1" thickBot="1" x14ac:dyDescent="0.3">
      <c r="A27" s="27">
        <v>5</v>
      </c>
      <c r="B27" s="30"/>
      <c r="C27" s="87"/>
      <c r="D27" s="87"/>
      <c r="E27" s="87"/>
      <c r="F27" s="87"/>
      <c r="G27" s="87"/>
      <c r="H27" s="87"/>
      <c r="I27" s="87"/>
      <c r="J27" s="87"/>
      <c r="K27" s="30"/>
      <c r="L27" s="30"/>
    </row>
    <row r="28" spans="1:17" ht="24" customHeight="1" thickBot="1" x14ac:dyDescent="0.3">
      <c r="A28" s="27">
        <v>6</v>
      </c>
      <c r="B28" s="30"/>
      <c r="C28" s="87"/>
      <c r="D28" s="87"/>
      <c r="E28" s="87"/>
      <c r="F28" s="87"/>
      <c r="G28" s="87"/>
      <c r="H28" s="87"/>
      <c r="I28" s="87"/>
      <c r="J28" s="87"/>
      <c r="K28" s="30"/>
      <c r="L28" s="30"/>
    </row>
    <row r="29" spans="1:17" ht="24" customHeight="1" thickBot="1" x14ac:dyDescent="0.3">
      <c r="A29" s="27">
        <v>7</v>
      </c>
      <c r="B29" s="30"/>
      <c r="C29" s="87"/>
      <c r="D29" s="87"/>
      <c r="E29" s="87"/>
      <c r="F29" s="87"/>
      <c r="G29" s="87"/>
      <c r="H29" s="87"/>
      <c r="I29" s="87"/>
      <c r="J29" s="87"/>
      <c r="K29" s="30"/>
      <c r="L29" s="30"/>
      <c r="Q29" s="38"/>
    </row>
    <row r="30" spans="1:17" ht="24" customHeight="1" thickBot="1" x14ac:dyDescent="0.3">
      <c r="A30" s="27">
        <v>8</v>
      </c>
      <c r="B30" s="30"/>
      <c r="C30" s="87"/>
      <c r="D30" s="87"/>
      <c r="E30" s="87"/>
      <c r="F30" s="87"/>
      <c r="G30" s="87"/>
      <c r="H30" s="87"/>
      <c r="I30" s="87"/>
      <c r="J30" s="87"/>
      <c r="K30" s="30"/>
      <c r="L30" s="30"/>
    </row>
    <row r="31" spans="1:17" ht="24" customHeight="1" thickBot="1" x14ac:dyDescent="0.3">
      <c r="A31" s="27">
        <v>9</v>
      </c>
      <c r="B31" s="30"/>
      <c r="C31" s="87"/>
      <c r="D31" s="87"/>
      <c r="E31" s="87"/>
      <c r="F31" s="87"/>
      <c r="G31" s="87"/>
      <c r="H31" s="87"/>
      <c r="I31" s="87"/>
      <c r="J31" s="87"/>
      <c r="K31" s="30"/>
      <c r="L31" s="30"/>
    </row>
    <row r="32" spans="1:17" ht="24" customHeight="1" thickBot="1" x14ac:dyDescent="0.3">
      <c r="A32" s="27">
        <v>10</v>
      </c>
      <c r="B32" s="30"/>
      <c r="C32" s="87"/>
      <c r="D32" s="87"/>
      <c r="E32" s="87"/>
      <c r="F32" s="87"/>
      <c r="G32" s="87"/>
      <c r="H32" s="87"/>
      <c r="I32" s="87"/>
      <c r="J32" s="87"/>
      <c r="K32" s="30"/>
      <c r="L32" s="30"/>
    </row>
    <row r="33" spans="1:15" ht="15" customHeight="1" x14ac:dyDescent="0.25">
      <c r="A33" s="154"/>
      <c r="B33" s="88" t="s">
        <v>43</v>
      </c>
      <c r="C33" s="89"/>
      <c r="D33" s="89"/>
      <c r="E33" s="89"/>
      <c r="F33" s="90"/>
      <c r="G33" s="83">
        <f>SUM(G23:H32)</f>
        <v>0</v>
      </c>
      <c r="H33" s="84"/>
      <c r="I33" s="157"/>
      <c r="J33" s="158"/>
      <c r="K33" s="158"/>
      <c r="L33" s="159"/>
    </row>
    <row r="34" spans="1:15" x14ac:dyDescent="0.25">
      <c r="A34" s="155"/>
      <c r="B34" s="112" t="s">
        <v>45</v>
      </c>
      <c r="C34" s="113"/>
      <c r="D34" s="113"/>
      <c r="E34" s="113"/>
      <c r="F34" s="114"/>
      <c r="G34" s="115">
        <f>COUNT(G23:H32, "*")</f>
        <v>0</v>
      </c>
      <c r="H34" s="116"/>
      <c r="I34" s="160"/>
      <c r="J34" s="161"/>
      <c r="K34" s="161"/>
      <c r="L34" s="162"/>
    </row>
    <row r="35" spans="1:15" x14ac:dyDescent="0.25">
      <c r="A35" s="155"/>
      <c r="B35" s="150" t="s">
        <v>47</v>
      </c>
      <c r="C35" s="151"/>
      <c r="D35" s="151"/>
      <c r="E35" s="151"/>
      <c r="F35" s="152"/>
      <c r="G35" s="85">
        <f>MAX(G23:H32)</f>
        <v>0</v>
      </c>
      <c r="H35" s="86"/>
      <c r="I35" s="160"/>
      <c r="J35" s="161"/>
      <c r="K35" s="161"/>
      <c r="L35" s="162"/>
    </row>
    <row r="36" spans="1:15" x14ac:dyDescent="0.25">
      <c r="A36" s="155"/>
      <c r="B36" s="109" t="s">
        <v>48</v>
      </c>
      <c r="C36" s="110"/>
      <c r="D36" s="110"/>
      <c r="E36" s="110"/>
      <c r="F36" s="111"/>
      <c r="G36" s="81">
        <f>MAX(I23:J32)</f>
        <v>0</v>
      </c>
      <c r="H36" s="82"/>
      <c r="I36" s="160"/>
      <c r="J36" s="161"/>
      <c r="K36" s="161"/>
      <c r="L36" s="162"/>
    </row>
    <row r="37" spans="1:15" x14ac:dyDescent="0.25">
      <c r="A37" s="155"/>
      <c r="B37" s="104" t="s">
        <v>44</v>
      </c>
      <c r="C37" s="105"/>
      <c r="D37" s="105"/>
      <c r="E37" s="105"/>
      <c r="F37" s="106"/>
      <c r="G37" s="107">
        <f>COUNTIF(K23:K32, "YES")</f>
        <v>0</v>
      </c>
      <c r="H37" s="108"/>
      <c r="I37" s="160"/>
      <c r="J37" s="161"/>
      <c r="K37" s="161"/>
      <c r="L37" s="162"/>
    </row>
    <row r="38" spans="1:15" x14ac:dyDescent="0.25">
      <c r="A38" s="156"/>
      <c r="B38" s="104" t="s">
        <v>46</v>
      </c>
      <c r="C38" s="105"/>
      <c r="D38" s="105"/>
      <c r="E38" s="105"/>
      <c r="F38" s="106"/>
      <c r="G38" s="107">
        <f>SUM(L23:L32)</f>
        <v>0</v>
      </c>
      <c r="H38" s="108"/>
      <c r="I38" s="163"/>
      <c r="J38" s="164"/>
      <c r="K38" s="164"/>
      <c r="L38" s="165"/>
      <c r="N38" s="35"/>
      <c r="O38" s="8"/>
    </row>
    <row r="39" spans="1:15" ht="7.5" customHeight="1" thickBot="1" x14ac:dyDescent="0.3">
      <c r="A39" s="144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6"/>
    </row>
    <row r="40" spans="1:15" ht="15.75" thickTop="1" x14ac:dyDescent="0.25">
      <c r="A40" s="147" t="s">
        <v>113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9"/>
    </row>
    <row r="41" spans="1:15" x14ac:dyDescent="0.25">
      <c r="A41" s="72" t="s">
        <v>114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4"/>
    </row>
    <row r="42" spans="1:15" x14ac:dyDescent="0.25">
      <c r="A42" s="75" t="s">
        <v>115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7"/>
    </row>
    <row r="43" spans="1:15" ht="15.75" thickBot="1" x14ac:dyDescent="0.3">
      <c r="A43" s="78" t="s">
        <v>116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80"/>
    </row>
    <row r="44" spans="1:15" ht="7.5" customHeight="1" thickTop="1" x14ac:dyDescent="0.25">
      <c r="A44" s="55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7"/>
    </row>
    <row r="45" spans="1:15" x14ac:dyDescent="0.25">
      <c r="A45" s="58" t="s">
        <v>117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60"/>
    </row>
    <row r="46" spans="1:15" x14ac:dyDescent="0.25">
      <c r="A46" s="22" t="s">
        <v>21</v>
      </c>
      <c r="B46" s="22" t="s">
        <v>20</v>
      </c>
      <c r="C46" s="22" t="s">
        <v>22</v>
      </c>
      <c r="D46" s="22" t="s">
        <v>23</v>
      </c>
      <c r="E46" s="22" t="s">
        <v>19</v>
      </c>
      <c r="F46" s="22" t="s">
        <v>18</v>
      </c>
      <c r="G46" s="2" t="s">
        <v>17</v>
      </c>
      <c r="H46" s="2" t="s">
        <v>16</v>
      </c>
      <c r="I46" s="2" t="s">
        <v>15</v>
      </c>
      <c r="J46" s="2" t="s">
        <v>24</v>
      </c>
      <c r="K46" s="2" t="s">
        <v>14</v>
      </c>
      <c r="L46" s="3" t="s">
        <v>13</v>
      </c>
      <c r="N46"/>
    </row>
    <row r="47" spans="1:15" ht="15.75" thickBot="1" x14ac:dyDescent="0.3">
      <c r="A47" s="23">
        <v>1.6E-2</v>
      </c>
      <c r="B47" s="23">
        <v>2.8000000000000001E-2</v>
      </c>
      <c r="C47" s="23">
        <v>4.4999999999999998E-2</v>
      </c>
      <c r="D47" s="23">
        <v>7.8E-2</v>
      </c>
      <c r="E47" s="23">
        <v>0.106</v>
      </c>
      <c r="F47" s="4">
        <v>0.17499999999999999</v>
      </c>
      <c r="G47" s="5">
        <v>0.249</v>
      </c>
      <c r="H47" s="5">
        <v>0.38400000000000001</v>
      </c>
      <c r="I47" s="5">
        <v>0.66200000000000003</v>
      </c>
      <c r="J47" s="5">
        <v>1.04</v>
      </c>
      <c r="K47" s="5">
        <v>1.5009999999999999</v>
      </c>
      <c r="L47" s="6">
        <v>2.5990000000000002</v>
      </c>
      <c r="N47"/>
    </row>
    <row r="48" spans="1:15" ht="15.75" thickBot="1" x14ac:dyDescent="0.3">
      <c r="A48" s="24"/>
      <c r="B48" s="24"/>
      <c r="C48" s="24"/>
      <c r="D48" s="24"/>
      <c r="E48" s="25"/>
      <c r="F48" s="24"/>
      <c r="G48" s="25"/>
      <c r="H48" s="25"/>
      <c r="I48" s="25"/>
      <c r="J48" s="25"/>
      <c r="K48" s="25"/>
      <c r="L48" s="24"/>
      <c r="N48"/>
    </row>
    <row r="49" spans="1:14" hidden="1" x14ac:dyDescent="0.25">
      <c r="A49" s="34">
        <f>A47*A48</f>
        <v>0</v>
      </c>
      <c r="B49" s="34">
        <f t="shared" ref="B49:L49" si="0">B47*B48</f>
        <v>0</v>
      </c>
      <c r="C49" s="34">
        <f t="shared" si="0"/>
        <v>0</v>
      </c>
      <c r="D49" s="34">
        <f t="shared" si="0"/>
        <v>0</v>
      </c>
      <c r="E49" s="34">
        <f t="shared" si="0"/>
        <v>0</v>
      </c>
      <c r="F49" s="34">
        <f t="shared" si="0"/>
        <v>0</v>
      </c>
      <c r="G49" s="34">
        <f t="shared" si="0"/>
        <v>0</v>
      </c>
      <c r="H49" s="34">
        <f t="shared" si="0"/>
        <v>0</v>
      </c>
      <c r="I49" s="34">
        <f t="shared" si="0"/>
        <v>0</v>
      </c>
      <c r="J49" s="34">
        <f t="shared" si="0"/>
        <v>0</v>
      </c>
      <c r="K49" s="34">
        <f t="shared" si="0"/>
        <v>0</v>
      </c>
      <c r="L49" s="34">
        <f t="shared" si="0"/>
        <v>0</v>
      </c>
      <c r="N49"/>
    </row>
    <row r="50" spans="1:14" ht="15.75" thickBot="1" x14ac:dyDescent="0.3">
      <c r="A50" s="61" t="s">
        <v>118</v>
      </c>
      <c r="B50" s="62"/>
      <c r="C50" s="44"/>
      <c r="D50" s="63" t="s">
        <v>119</v>
      </c>
      <c r="E50" s="64"/>
      <c r="F50" s="39" t="s">
        <v>18</v>
      </c>
      <c r="G50" s="39" t="s">
        <v>17</v>
      </c>
      <c r="H50" s="39" t="s">
        <v>16</v>
      </c>
      <c r="I50" s="39" t="s">
        <v>15</v>
      </c>
      <c r="J50" s="39" t="s">
        <v>24</v>
      </c>
      <c r="K50" s="39" t="s">
        <v>14</v>
      </c>
      <c r="L50" s="39" t="s">
        <v>13</v>
      </c>
      <c r="N50"/>
    </row>
    <row r="51" spans="1:14" ht="15.75" hidden="1" thickBot="1" x14ac:dyDescent="0.3">
      <c r="F51" s="40">
        <v>0.19</v>
      </c>
      <c r="G51" s="41">
        <v>0.28399999999999997</v>
      </c>
      <c r="H51" s="41">
        <v>0.434</v>
      </c>
      <c r="I51" s="41">
        <v>0.74099999999999999</v>
      </c>
      <c r="J51" s="41">
        <v>1.0980000000000001</v>
      </c>
      <c r="K51" s="41">
        <v>1.649</v>
      </c>
      <c r="L51" s="41">
        <v>2.7770000000000001</v>
      </c>
      <c r="N51"/>
    </row>
    <row r="52" spans="1:14" ht="15.75" thickBot="1" x14ac:dyDescent="0.3">
      <c r="A52" s="65" t="s">
        <v>120</v>
      </c>
      <c r="B52" s="66"/>
      <c r="C52" s="66"/>
      <c r="D52" s="43">
        <f>SUM(A49:L49)+SUM(F52:L52)</f>
        <v>0</v>
      </c>
      <c r="E52" s="42"/>
      <c r="F52" s="24"/>
      <c r="G52" s="24"/>
      <c r="H52" s="24"/>
      <c r="I52" s="24"/>
      <c r="J52" s="24"/>
      <c r="K52" s="24"/>
      <c r="L52" s="24"/>
      <c r="N52"/>
    </row>
  </sheetData>
  <sheetProtection password="C40A" sheet="1" objects="1" scenarios="1" selectLockedCells="1"/>
  <mergeCells count="110">
    <mergeCell ref="A39:L39"/>
    <mergeCell ref="A40:L40"/>
    <mergeCell ref="G32:H32"/>
    <mergeCell ref="B35:F35"/>
    <mergeCell ref="A10:B10"/>
    <mergeCell ref="A11:B11"/>
    <mergeCell ref="G27:H27"/>
    <mergeCell ref="G28:H28"/>
    <mergeCell ref="G29:H29"/>
    <mergeCell ref="G24:H24"/>
    <mergeCell ref="G25:H25"/>
    <mergeCell ref="A19:L19"/>
    <mergeCell ref="E27:F27"/>
    <mergeCell ref="E28:F28"/>
    <mergeCell ref="C27:D27"/>
    <mergeCell ref="G31:H31"/>
    <mergeCell ref="G30:H30"/>
    <mergeCell ref="C28:D28"/>
    <mergeCell ref="C29:D29"/>
    <mergeCell ref="C30:D30"/>
    <mergeCell ref="A33:A38"/>
    <mergeCell ref="I33:L38"/>
    <mergeCell ref="B37:F37"/>
    <mergeCell ref="G37:H37"/>
    <mergeCell ref="A13:B13"/>
    <mergeCell ref="A14:L14"/>
    <mergeCell ref="G20:H22"/>
    <mergeCell ref="I20:J22"/>
    <mergeCell ref="E23:F23"/>
    <mergeCell ref="E24:F24"/>
    <mergeCell ref="E25:F25"/>
    <mergeCell ref="E26:F26"/>
    <mergeCell ref="C10:F10"/>
    <mergeCell ref="C11:F11"/>
    <mergeCell ref="C12:F12"/>
    <mergeCell ref="C13:F13"/>
    <mergeCell ref="A12:B12"/>
    <mergeCell ref="C26:D26"/>
    <mergeCell ref="A1:C3"/>
    <mergeCell ref="J1:L3"/>
    <mergeCell ref="D1:I1"/>
    <mergeCell ref="D2:I2"/>
    <mergeCell ref="D3:I3"/>
    <mergeCell ref="A8:L8"/>
    <mergeCell ref="I9:L9"/>
    <mergeCell ref="A4:L4"/>
    <mergeCell ref="A5:L5"/>
    <mergeCell ref="A6:L6"/>
    <mergeCell ref="A7:L7"/>
    <mergeCell ref="G9:H9"/>
    <mergeCell ref="C9:F9"/>
    <mergeCell ref="A9:B9"/>
    <mergeCell ref="B38:F38"/>
    <mergeCell ref="G38:H38"/>
    <mergeCell ref="B36:F36"/>
    <mergeCell ref="C31:D31"/>
    <mergeCell ref="C32:D32"/>
    <mergeCell ref="E29:F29"/>
    <mergeCell ref="E30:F30"/>
    <mergeCell ref="E31:F31"/>
    <mergeCell ref="B34:F34"/>
    <mergeCell ref="G34:H34"/>
    <mergeCell ref="I32:J32"/>
    <mergeCell ref="I10:L10"/>
    <mergeCell ref="I11:J11"/>
    <mergeCell ref="I12:L12"/>
    <mergeCell ref="I13:L13"/>
    <mergeCell ref="L20:L22"/>
    <mergeCell ref="E32:F32"/>
    <mergeCell ref="K20:K22"/>
    <mergeCell ref="I31:J31"/>
    <mergeCell ref="G10:H10"/>
    <mergeCell ref="G11:H11"/>
    <mergeCell ref="G12:H12"/>
    <mergeCell ref="G13:H13"/>
    <mergeCell ref="E20:F22"/>
    <mergeCell ref="I23:J23"/>
    <mergeCell ref="I24:J24"/>
    <mergeCell ref="I25:J25"/>
    <mergeCell ref="I26:J26"/>
    <mergeCell ref="I27:J27"/>
    <mergeCell ref="I28:J28"/>
    <mergeCell ref="I29:J29"/>
    <mergeCell ref="I30:J30"/>
    <mergeCell ref="G26:H26"/>
    <mergeCell ref="G23:H23"/>
    <mergeCell ref="A44:L44"/>
    <mergeCell ref="A45:L45"/>
    <mergeCell ref="A50:B50"/>
    <mergeCell ref="D50:E50"/>
    <mergeCell ref="A52:C52"/>
    <mergeCell ref="K15:L15"/>
    <mergeCell ref="A15:J15"/>
    <mergeCell ref="A16:J16"/>
    <mergeCell ref="K16:L16"/>
    <mergeCell ref="A17:J17"/>
    <mergeCell ref="K17:L17"/>
    <mergeCell ref="A41:L41"/>
    <mergeCell ref="A42:L42"/>
    <mergeCell ref="A43:L43"/>
    <mergeCell ref="G36:H36"/>
    <mergeCell ref="G33:H33"/>
    <mergeCell ref="G35:H35"/>
    <mergeCell ref="C23:D23"/>
    <mergeCell ref="B33:F33"/>
    <mergeCell ref="A20:A22"/>
    <mergeCell ref="B20:B22"/>
    <mergeCell ref="C20:D22"/>
    <mergeCell ref="C24:D24"/>
    <mergeCell ref="C25:D25"/>
  </mergeCells>
  <dataValidations count="5">
    <dataValidation type="list" allowBlank="1" showInputMessage="1" showErrorMessage="1" sqref="K27:K32">
      <formula1>$M$1:$M$2</formula1>
    </dataValidation>
    <dataValidation type="list" allowBlank="1" showInputMessage="1" showErrorMessage="1" sqref="F23:F31">
      <formula1>$M$4:$M$6</formula1>
    </dataValidation>
    <dataValidation type="whole" allowBlank="1" showInputMessage="1" showErrorMessage="1" sqref="L23">
      <formula1>1</formula1>
      <formula2>5</formula2>
    </dataValidation>
    <dataValidation type="list" allowBlank="1" showInputMessage="1" showErrorMessage="1" sqref="K15:L15 K17:L17 K23 K24 K25 K26">
      <formula1>$M$1:$M$2</formula1>
    </dataValidation>
    <dataValidation type="list" allowBlank="1" showInputMessage="1" showErrorMessage="1" sqref="K16:L16">
      <formula1>$N$1:$N$7</formula1>
    </dataValidation>
  </dataValidations>
  <hyperlinks>
    <hyperlink ref="G20:H22" location="VOLUME!A1" display="SEE VOLUME PAGE CAPACITY (GALLONS)"/>
    <hyperlink ref="I20:J22" location="'PRESSURE (A)'!A1" display="SEE PRESSURE (A) PAGE SUPERVISORY PRESSURE (PSI)"/>
    <hyperlink ref="D3:I3" r:id="rId1" display="908-688-0300 - www.unitedfiresystems.com"/>
  </hyperlinks>
  <pageMargins left="0.53" right="0.25" top="0.39" bottom="0.59" header="0.3" footer="0.3"/>
  <pageSetup scale="8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workbookViewId="0">
      <selection activeCell="G29" sqref="G29:H29"/>
    </sheetView>
  </sheetViews>
  <sheetFormatPr defaultRowHeight="15" x14ac:dyDescent="0.25"/>
  <cols>
    <col min="11" max="11" width="12.7109375" style="20" hidden="1" customWidth="1"/>
    <col min="12" max="13" width="10.7109375" style="34" hidden="1" customWidth="1"/>
    <col min="14" max="14" width="13.42578125" style="34" hidden="1" customWidth="1"/>
    <col min="15" max="15" width="13.28515625" style="37" hidden="1" customWidth="1"/>
    <col min="16" max="16" width="13.42578125" style="20" customWidth="1"/>
    <col min="17" max="17" width="9.140625" customWidth="1"/>
  </cols>
  <sheetData>
    <row r="1" spans="1:24" x14ac:dyDescent="0.25">
      <c r="A1" s="117"/>
      <c r="B1" s="118"/>
      <c r="C1" s="121"/>
      <c r="D1" s="117" t="s">
        <v>1</v>
      </c>
      <c r="E1" s="118"/>
      <c r="F1" s="118"/>
      <c r="G1" s="121"/>
      <c r="H1" s="117"/>
      <c r="I1" s="118"/>
      <c r="J1" s="121"/>
    </row>
    <row r="2" spans="1:24" x14ac:dyDescent="0.25">
      <c r="A2" s="119"/>
      <c r="B2" s="120"/>
      <c r="C2" s="122"/>
      <c r="D2" s="119" t="s">
        <v>11</v>
      </c>
      <c r="E2" s="120"/>
      <c r="F2" s="120"/>
      <c r="G2" s="122"/>
      <c r="H2" s="119"/>
      <c r="I2" s="120"/>
      <c r="J2" s="122"/>
    </row>
    <row r="3" spans="1:24" x14ac:dyDescent="0.25">
      <c r="A3" s="119"/>
      <c r="B3" s="120"/>
      <c r="C3" s="122"/>
      <c r="D3" s="119" t="s">
        <v>31</v>
      </c>
      <c r="E3" s="120"/>
      <c r="F3" s="120"/>
      <c r="G3" s="122"/>
      <c r="H3" s="119"/>
      <c r="I3" s="120"/>
      <c r="J3" s="122"/>
    </row>
    <row r="4" spans="1:24" x14ac:dyDescent="0.25">
      <c r="A4" s="119"/>
      <c r="B4" s="120"/>
      <c r="C4" s="122"/>
      <c r="D4" s="119" t="s">
        <v>12</v>
      </c>
      <c r="E4" s="120"/>
      <c r="F4" s="120"/>
      <c r="G4" s="122"/>
      <c r="H4" s="119"/>
      <c r="I4" s="120"/>
      <c r="J4" s="122"/>
    </row>
    <row r="5" spans="1:24" x14ac:dyDescent="0.25">
      <c r="A5" s="131"/>
      <c r="B5" s="132"/>
      <c r="C5" s="133"/>
      <c r="D5" s="166" t="s">
        <v>145</v>
      </c>
      <c r="E5" s="167"/>
      <c r="F5" s="167"/>
      <c r="G5" s="168"/>
      <c r="H5" s="131"/>
      <c r="I5" s="132"/>
      <c r="J5" s="133"/>
      <c r="L5" s="50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x14ac:dyDescent="0.25">
      <c r="A6" s="117" t="s">
        <v>107</v>
      </c>
      <c r="B6" s="118"/>
      <c r="C6" s="118"/>
      <c r="D6" s="118"/>
      <c r="E6" s="118"/>
      <c r="F6" s="118"/>
      <c r="G6" s="118"/>
      <c r="H6" s="118"/>
      <c r="I6" s="118"/>
      <c r="J6" s="121"/>
    </row>
    <row r="7" spans="1:24" x14ac:dyDescent="0.25">
      <c r="A7" s="131" t="s">
        <v>147</v>
      </c>
      <c r="B7" s="132"/>
      <c r="C7" s="132"/>
      <c r="D7" s="132"/>
      <c r="E7" s="132"/>
      <c r="F7" s="132"/>
      <c r="G7" s="132"/>
      <c r="H7" s="132"/>
      <c r="I7" s="132"/>
      <c r="J7" s="133"/>
    </row>
    <row r="8" spans="1:24" ht="7.5" customHeight="1" x14ac:dyDescent="0.25">
      <c r="A8" s="178"/>
      <c r="B8" s="179"/>
      <c r="C8" s="179"/>
      <c r="D8" s="179"/>
      <c r="E8" s="179"/>
      <c r="F8" s="179"/>
      <c r="G8" s="179"/>
      <c r="H8" s="179"/>
      <c r="I8" s="179"/>
      <c r="J8" s="180"/>
    </row>
    <row r="9" spans="1:24" x14ac:dyDescent="0.25">
      <c r="A9" s="69" t="s">
        <v>121</v>
      </c>
      <c r="B9" s="70"/>
      <c r="C9" s="70"/>
      <c r="D9" s="70"/>
      <c r="E9" s="70"/>
      <c r="F9" s="70"/>
      <c r="G9" s="70"/>
      <c r="H9" s="71"/>
      <c r="I9" s="169">
        <f>'SURVEY FORM'!K15</f>
        <v>0</v>
      </c>
      <c r="J9" s="170"/>
      <c r="K9" s="34"/>
      <c r="P9" s="34"/>
    </row>
    <row r="10" spans="1:24" x14ac:dyDescent="0.25">
      <c r="A10" s="69" t="s">
        <v>122</v>
      </c>
      <c r="B10" s="70"/>
      <c r="C10" s="70"/>
      <c r="D10" s="70"/>
      <c r="E10" s="70"/>
      <c r="F10" s="70"/>
      <c r="G10" s="70"/>
      <c r="H10" s="71"/>
      <c r="I10" s="169">
        <f>'SURVEY FORM'!K16</f>
        <v>0</v>
      </c>
      <c r="J10" s="170"/>
      <c r="K10" s="34"/>
      <c r="P10" s="34"/>
    </row>
    <row r="11" spans="1:24" x14ac:dyDescent="0.25">
      <c r="A11" s="69" t="s">
        <v>123</v>
      </c>
      <c r="B11" s="70"/>
      <c r="C11" s="70"/>
      <c r="D11" s="70"/>
      <c r="E11" s="70"/>
      <c r="F11" s="70"/>
      <c r="G11" s="70"/>
      <c r="H11" s="71"/>
      <c r="I11" s="171">
        <f>'SURVEY FORM'!K17</f>
        <v>0</v>
      </c>
      <c r="J11" s="172"/>
      <c r="K11" s="34"/>
      <c r="P11" s="34"/>
    </row>
    <row r="12" spans="1:24" x14ac:dyDescent="0.25">
      <c r="A12" s="173" t="s">
        <v>43</v>
      </c>
      <c r="B12" s="174"/>
      <c r="C12" s="174"/>
      <c r="D12" s="174"/>
      <c r="E12" s="174"/>
      <c r="F12" s="174"/>
      <c r="G12" s="174"/>
      <c r="H12" s="175"/>
      <c r="I12" s="176">
        <f>'SURVEY FORM'!G33</f>
        <v>0</v>
      </c>
      <c r="J12" s="177"/>
      <c r="K12" s="34"/>
      <c r="P12" s="34"/>
    </row>
    <row r="13" spans="1:24" x14ac:dyDescent="0.25">
      <c r="A13" s="281" t="s">
        <v>45</v>
      </c>
      <c r="B13" s="281"/>
      <c r="C13" s="281"/>
      <c r="D13" s="281"/>
      <c r="E13" s="281"/>
      <c r="F13" s="281"/>
      <c r="G13" s="281"/>
      <c r="H13" s="282"/>
      <c r="I13" s="268">
        <f>'SURVEY FORM'!G34</f>
        <v>0</v>
      </c>
      <c r="J13" s="268"/>
      <c r="K13" s="34"/>
      <c r="P13" s="34"/>
    </row>
    <row r="14" spans="1:24" x14ac:dyDescent="0.25">
      <c r="A14" s="269" t="s">
        <v>47</v>
      </c>
      <c r="B14" s="270"/>
      <c r="C14" s="270"/>
      <c r="D14" s="270"/>
      <c r="E14" s="270"/>
      <c r="F14" s="270"/>
      <c r="G14" s="270"/>
      <c r="H14" s="270"/>
      <c r="I14" s="275">
        <f>'SURVEY FORM'!G35</f>
        <v>0</v>
      </c>
      <c r="J14" s="276"/>
      <c r="K14" s="34"/>
      <c r="P14" s="34"/>
    </row>
    <row r="15" spans="1:24" x14ac:dyDescent="0.25">
      <c r="A15" s="271" t="s">
        <v>48</v>
      </c>
      <c r="B15" s="272"/>
      <c r="C15" s="272"/>
      <c r="D15" s="272"/>
      <c r="E15" s="272"/>
      <c r="F15" s="272"/>
      <c r="G15" s="272"/>
      <c r="H15" s="272"/>
      <c r="I15" s="277">
        <f>'SURVEY FORM'!G36</f>
        <v>0</v>
      </c>
      <c r="J15" s="278"/>
      <c r="K15" s="34"/>
      <c r="P15" s="34"/>
    </row>
    <row r="16" spans="1:24" x14ac:dyDescent="0.25">
      <c r="A16" s="273" t="s">
        <v>44</v>
      </c>
      <c r="B16" s="274"/>
      <c r="C16" s="274"/>
      <c r="D16" s="274"/>
      <c r="E16" s="274"/>
      <c r="F16" s="274"/>
      <c r="G16" s="274"/>
      <c r="H16" s="274"/>
      <c r="I16" s="279">
        <f>'SURVEY FORM'!G37</f>
        <v>0</v>
      </c>
      <c r="J16" s="280"/>
      <c r="K16" s="34"/>
      <c r="P16" s="34"/>
    </row>
    <row r="17" spans="1:18" x14ac:dyDescent="0.25">
      <c r="A17" s="273" t="s">
        <v>46</v>
      </c>
      <c r="B17" s="274"/>
      <c r="C17" s="274"/>
      <c r="D17" s="274"/>
      <c r="E17" s="274"/>
      <c r="F17" s="274"/>
      <c r="G17" s="274"/>
      <c r="H17" s="274"/>
      <c r="I17" s="279">
        <f>'SURVEY FORM'!G38</f>
        <v>0</v>
      </c>
      <c r="J17" s="280"/>
      <c r="K17" s="34"/>
      <c r="P17" s="34"/>
    </row>
    <row r="18" spans="1:18" ht="7.5" customHeight="1" x14ac:dyDescent="0.25">
      <c r="A18" s="178"/>
      <c r="B18" s="179"/>
      <c r="C18" s="179"/>
      <c r="D18" s="179"/>
      <c r="E18" s="179"/>
      <c r="F18" s="179"/>
      <c r="G18" s="179"/>
      <c r="H18" s="179"/>
      <c r="I18" s="179"/>
      <c r="J18" s="180"/>
      <c r="K18" s="34"/>
      <c r="P18" s="34"/>
    </row>
    <row r="19" spans="1:18" ht="15.75" thickBot="1" x14ac:dyDescent="0.3">
      <c r="A19" s="181" t="s">
        <v>51</v>
      </c>
      <c r="B19" s="182"/>
      <c r="C19" s="182"/>
      <c r="D19" s="182"/>
      <c r="E19" s="182"/>
      <c r="F19" s="182"/>
      <c r="G19" s="182"/>
      <c r="H19" s="182"/>
      <c r="I19" s="182"/>
      <c r="J19" s="183"/>
      <c r="K19" s="45" t="s">
        <v>125</v>
      </c>
      <c r="L19" s="45" t="s">
        <v>126</v>
      </c>
      <c r="M19" s="45" t="s">
        <v>128</v>
      </c>
      <c r="N19" s="45" t="s">
        <v>129</v>
      </c>
      <c r="O19" s="51" t="s">
        <v>137</v>
      </c>
      <c r="Q19" s="37"/>
    </row>
    <row r="20" spans="1:18" x14ac:dyDescent="0.25">
      <c r="A20" s="184" t="s">
        <v>91</v>
      </c>
      <c r="B20" s="185"/>
      <c r="C20" s="185"/>
      <c r="D20" s="185"/>
      <c r="E20" s="185"/>
      <c r="F20" s="185"/>
      <c r="G20" s="185"/>
      <c r="H20" s="185"/>
      <c r="I20" s="185"/>
      <c r="J20" s="186"/>
      <c r="K20" s="36" t="s">
        <v>101</v>
      </c>
      <c r="L20" s="36" t="s">
        <v>127</v>
      </c>
      <c r="M20" s="36"/>
      <c r="N20" s="36"/>
      <c r="P20" s="36"/>
      <c r="Q20" s="21"/>
    </row>
    <row r="21" spans="1:18" ht="15" customHeight="1" x14ac:dyDescent="0.25">
      <c r="A21" s="187" t="s">
        <v>94</v>
      </c>
      <c r="B21" s="188"/>
      <c r="C21" s="189"/>
      <c r="D21" s="196" t="s">
        <v>71</v>
      </c>
      <c r="E21" s="197"/>
      <c r="F21" s="198"/>
      <c r="G21" s="202" t="s">
        <v>93</v>
      </c>
      <c r="H21" s="203"/>
      <c r="I21" s="208" t="s">
        <v>92</v>
      </c>
      <c r="J21" s="209"/>
      <c r="K21" s="46" t="s">
        <v>102</v>
      </c>
      <c r="L21" s="46" t="s">
        <v>102</v>
      </c>
      <c r="M21" s="46" t="s">
        <v>34</v>
      </c>
      <c r="N21" s="46"/>
      <c r="P21" s="46"/>
      <c r="Q21" s="21"/>
      <c r="R21" s="37"/>
    </row>
    <row r="22" spans="1:18" x14ac:dyDescent="0.25">
      <c r="A22" s="190"/>
      <c r="B22" s="191"/>
      <c r="C22" s="192"/>
      <c r="D22" s="199"/>
      <c r="E22" s="200"/>
      <c r="F22" s="201"/>
      <c r="G22" s="204"/>
      <c r="H22" s="205"/>
      <c r="I22" s="210"/>
      <c r="J22" s="211"/>
      <c r="K22" s="46" t="s">
        <v>103</v>
      </c>
      <c r="L22" s="46" t="s">
        <v>103</v>
      </c>
      <c r="M22" s="46" t="s">
        <v>100</v>
      </c>
      <c r="N22" s="46" t="s">
        <v>130</v>
      </c>
      <c r="P22" s="46"/>
      <c r="Q22" s="21"/>
      <c r="R22" s="37"/>
    </row>
    <row r="23" spans="1:18" ht="15" customHeight="1" x14ac:dyDescent="0.25">
      <c r="A23" s="193"/>
      <c r="B23" s="194"/>
      <c r="C23" s="195"/>
      <c r="D23" s="49" t="s">
        <v>50</v>
      </c>
      <c r="E23" s="49" t="s">
        <v>58</v>
      </c>
      <c r="F23" s="49" t="s">
        <v>49</v>
      </c>
      <c r="G23" s="206"/>
      <c r="H23" s="207"/>
      <c r="I23" s="212"/>
      <c r="J23" s="213"/>
      <c r="K23" s="46" t="s">
        <v>124</v>
      </c>
      <c r="L23" s="46" t="s">
        <v>80</v>
      </c>
      <c r="M23" s="46" t="s">
        <v>99</v>
      </c>
      <c r="N23" s="48" t="s">
        <v>104</v>
      </c>
      <c r="O23" s="37" t="s">
        <v>131</v>
      </c>
      <c r="P23" s="46"/>
      <c r="Q23" s="21"/>
    </row>
    <row r="24" spans="1:18" x14ac:dyDescent="0.25">
      <c r="A24" s="214">
        <v>7</v>
      </c>
      <c r="B24" s="215"/>
      <c r="C24" s="216"/>
      <c r="D24" s="15">
        <v>500</v>
      </c>
      <c r="E24" s="15">
        <v>665</v>
      </c>
      <c r="F24" s="16">
        <v>1000</v>
      </c>
      <c r="G24" s="217" t="s">
        <v>52</v>
      </c>
      <c r="H24" s="218"/>
      <c r="I24" s="217" t="s">
        <v>59</v>
      </c>
      <c r="J24" s="219"/>
      <c r="K24" s="47">
        <f>IF($I$9="YES",(IF($I$15&lt;=20,1000,IF($I$15&lt;=30,665,IF($I$15&gt;30,500)))),1000)</f>
        <v>1000</v>
      </c>
      <c r="L24" s="47" t="b">
        <f>IF(K24&gt;=$I$14,TRUE,FALSE)</f>
        <v>1</v>
      </c>
      <c r="M24" s="34" t="b">
        <f>IF($I$13&lt;=7, TRUE,FALSE)</f>
        <v>1</v>
      </c>
      <c r="N24" s="47" t="b">
        <f>IF(AND($L$24=TRUE,$M$24=TRUE),TRUE,FALSE)</f>
        <v>1</v>
      </c>
      <c r="O24" s="34" t="b">
        <f>IF(N24=FALSE, TRUE, FALSE)</f>
        <v>0</v>
      </c>
      <c r="P24" s="34"/>
      <c r="Q24" s="20"/>
      <c r="R24" s="37"/>
    </row>
    <row r="25" spans="1:18" x14ac:dyDescent="0.25">
      <c r="A25" s="214">
        <v>7</v>
      </c>
      <c r="B25" s="215"/>
      <c r="C25" s="216"/>
      <c r="D25" s="15">
        <v>700</v>
      </c>
      <c r="E25" s="15">
        <v>935</v>
      </c>
      <c r="F25" s="16">
        <v>1400</v>
      </c>
      <c r="G25" s="217" t="s">
        <v>53</v>
      </c>
      <c r="H25" s="218"/>
      <c r="I25" s="217" t="s">
        <v>60</v>
      </c>
      <c r="J25" s="219"/>
      <c r="K25" s="47">
        <f>IF($I$9="YES",(IF($I$15&lt;=20,1400,IF($I$15&lt;=30,935,IF($I$15&gt;30,700)))),1400)</f>
        <v>1400</v>
      </c>
      <c r="L25" s="47" t="b">
        <f t="shared" ref="L25:L29" si="0">IF(K25&gt;=$I$14,TRUE,FALSE)</f>
        <v>1</v>
      </c>
      <c r="M25" s="34" t="b">
        <f t="shared" ref="M25:M28" si="1">IF($I$13&lt;=7, TRUE,FALSE)</f>
        <v>1</v>
      </c>
      <c r="N25" s="47" t="b">
        <f t="shared" ref="N25:N29" si="2">IF(AND(L25=TRUE,M25=TRUE),TRUE,FALSE)</f>
        <v>1</v>
      </c>
      <c r="O25" s="34" t="b">
        <f t="shared" ref="O25:O29" si="3">IF(N25=FALSE, TRUE, FALSE)</f>
        <v>0</v>
      </c>
      <c r="P25" s="34"/>
      <c r="Q25" s="20"/>
      <c r="R25" s="37"/>
    </row>
    <row r="26" spans="1:18" x14ac:dyDescent="0.25">
      <c r="A26" s="214">
        <v>7</v>
      </c>
      <c r="B26" s="215"/>
      <c r="C26" s="216"/>
      <c r="D26" s="15">
        <v>1050</v>
      </c>
      <c r="E26" s="15">
        <v>1400</v>
      </c>
      <c r="F26" s="16">
        <v>2100</v>
      </c>
      <c r="G26" s="217" t="s">
        <v>54</v>
      </c>
      <c r="H26" s="218"/>
      <c r="I26" s="217" t="s">
        <v>61</v>
      </c>
      <c r="J26" s="219"/>
      <c r="K26" s="47">
        <f>IF($I$9="YES",(IF($I$15&lt;=20,2100,IF($I$15&lt;=30,1400,IF($I$15&gt;30,1050)))),2100)</f>
        <v>2100</v>
      </c>
      <c r="L26" s="47" t="b">
        <f t="shared" si="0"/>
        <v>1</v>
      </c>
      <c r="M26" s="34" t="b">
        <f t="shared" si="1"/>
        <v>1</v>
      </c>
      <c r="N26" s="47" t="b">
        <f t="shared" si="2"/>
        <v>1</v>
      </c>
      <c r="O26" s="34" t="b">
        <f t="shared" si="3"/>
        <v>0</v>
      </c>
      <c r="P26" s="34"/>
      <c r="Q26" s="20"/>
      <c r="R26" s="37"/>
    </row>
    <row r="27" spans="1:18" x14ac:dyDescent="0.25">
      <c r="A27" s="214">
        <v>7</v>
      </c>
      <c r="B27" s="215"/>
      <c r="C27" s="216"/>
      <c r="D27" s="15">
        <v>1550</v>
      </c>
      <c r="E27" s="15">
        <v>2065</v>
      </c>
      <c r="F27" s="16">
        <v>3100</v>
      </c>
      <c r="G27" s="217" t="s">
        <v>55</v>
      </c>
      <c r="H27" s="218"/>
      <c r="I27" s="217" t="s">
        <v>62</v>
      </c>
      <c r="J27" s="219"/>
      <c r="K27" s="47">
        <f>IF($I$9="YES",(IF($I$15&lt;=20,3100,IF($I$15&lt;=30,2065,IF($I$15&gt;30,1550)))),3100)</f>
        <v>3100</v>
      </c>
      <c r="L27" s="47" t="b">
        <f t="shared" si="0"/>
        <v>1</v>
      </c>
      <c r="M27" s="34" t="b">
        <f t="shared" si="1"/>
        <v>1</v>
      </c>
      <c r="N27" s="47" t="b">
        <f t="shared" si="2"/>
        <v>1</v>
      </c>
      <c r="O27" s="34" t="b">
        <f t="shared" si="3"/>
        <v>0</v>
      </c>
      <c r="P27" s="34"/>
      <c r="Q27" s="20"/>
      <c r="R27" s="37"/>
    </row>
    <row r="28" spans="1:18" x14ac:dyDescent="0.25">
      <c r="A28" s="214">
        <v>7</v>
      </c>
      <c r="B28" s="215"/>
      <c r="C28" s="216"/>
      <c r="D28" s="15">
        <v>2700</v>
      </c>
      <c r="E28" s="15">
        <v>3600</v>
      </c>
      <c r="F28" s="16">
        <v>5400</v>
      </c>
      <c r="G28" s="217" t="s">
        <v>56</v>
      </c>
      <c r="H28" s="218"/>
      <c r="I28" s="217" t="s">
        <v>63</v>
      </c>
      <c r="J28" s="219"/>
      <c r="K28" s="47">
        <f>IF($I$9="YES",(IF($I$15&lt;=20,5400,IF($I$15&lt;=30,3600,IF($I$15&gt;30,2700)))),5400)</f>
        <v>5400</v>
      </c>
      <c r="L28" s="47" t="b">
        <f t="shared" si="0"/>
        <v>1</v>
      </c>
      <c r="M28" s="34" t="b">
        <f t="shared" si="1"/>
        <v>1</v>
      </c>
      <c r="N28" s="47" t="b">
        <f t="shared" si="2"/>
        <v>1</v>
      </c>
      <c r="O28" s="34" t="b">
        <f t="shared" si="3"/>
        <v>0</v>
      </c>
      <c r="P28" s="34"/>
      <c r="Q28" s="20"/>
      <c r="R28" s="37"/>
    </row>
    <row r="29" spans="1:18" ht="15.75" thickBot="1" x14ac:dyDescent="0.3">
      <c r="A29" s="220">
        <v>10</v>
      </c>
      <c r="B29" s="221"/>
      <c r="C29" s="222"/>
      <c r="D29" s="17">
        <v>3100</v>
      </c>
      <c r="E29" s="17">
        <v>4135</v>
      </c>
      <c r="F29" s="18">
        <v>6200</v>
      </c>
      <c r="G29" s="223" t="s">
        <v>57</v>
      </c>
      <c r="H29" s="224"/>
      <c r="I29" s="223" t="s">
        <v>144</v>
      </c>
      <c r="J29" s="225"/>
      <c r="K29" s="47">
        <f>IF($I$9="YES",(IF($I$15&lt;=20,6200,IF($I$15&lt;=30,4135,IF($I$15&gt;30,3100)))),6200)</f>
        <v>6200</v>
      </c>
      <c r="L29" s="47" t="b">
        <f t="shared" si="0"/>
        <v>1</v>
      </c>
      <c r="M29" s="34" t="b">
        <f>IF($I$13&lt;=10, TRUE,FALSE)</f>
        <v>1</v>
      </c>
      <c r="N29" s="47" t="b">
        <f t="shared" si="2"/>
        <v>1</v>
      </c>
      <c r="O29" s="34" t="b">
        <f t="shared" si="3"/>
        <v>0</v>
      </c>
      <c r="P29" s="34"/>
      <c r="Q29" s="20"/>
      <c r="R29" s="37"/>
    </row>
    <row r="30" spans="1:18" x14ac:dyDescent="0.25">
      <c r="A30" s="226" t="s">
        <v>72</v>
      </c>
      <c r="B30" s="227"/>
      <c r="C30" s="227"/>
      <c r="D30" s="227"/>
      <c r="E30" s="227"/>
      <c r="F30" s="227"/>
      <c r="G30" s="227"/>
      <c r="H30" s="227"/>
      <c r="I30" s="227"/>
      <c r="J30" s="228"/>
    </row>
    <row r="31" spans="1:18" x14ac:dyDescent="0.25">
      <c r="A31" s="214" t="s">
        <v>73</v>
      </c>
      <c r="B31" s="215"/>
      <c r="C31" s="216"/>
      <c r="D31" s="16" t="s">
        <v>74</v>
      </c>
      <c r="E31" s="16" t="s">
        <v>75</v>
      </c>
      <c r="F31" s="16" t="s">
        <v>76</v>
      </c>
      <c r="G31" s="16" t="s">
        <v>77</v>
      </c>
      <c r="H31" s="16" t="s">
        <v>78</v>
      </c>
      <c r="I31" s="16" t="s">
        <v>79</v>
      </c>
      <c r="J31" s="52"/>
      <c r="K31" s="34" t="s">
        <v>141</v>
      </c>
      <c r="L31" s="34" t="s">
        <v>142</v>
      </c>
      <c r="M31" s="34" t="s">
        <v>143</v>
      </c>
      <c r="N31" s="34" t="s">
        <v>131</v>
      </c>
    </row>
    <row r="32" spans="1:18" x14ac:dyDescent="0.25">
      <c r="A32" s="214" t="s">
        <v>37</v>
      </c>
      <c r="B32" s="215"/>
      <c r="C32" s="216"/>
      <c r="D32" s="12" t="s">
        <v>80</v>
      </c>
      <c r="E32" s="12" t="s">
        <v>80</v>
      </c>
      <c r="F32" s="12" t="s">
        <v>80</v>
      </c>
      <c r="G32" s="12" t="s">
        <v>80</v>
      </c>
      <c r="H32" s="12" t="s">
        <v>80</v>
      </c>
      <c r="I32" s="12" t="s">
        <v>80</v>
      </c>
      <c r="J32" s="53"/>
      <c r="K32" s="20" t="b">
        <f>IF($I$10="460 / 60 / 3",TRUE,FALSE)</f>
        <v>0</v>
      </c>
      <c r="L32" s="34" t="b">
        <f>IF('SURVEY FORM'!$K$16=0, TRUE,FALSE)</f>
        <v>1</v>
      </c>
      <c r="M32" s="34" t="b">
        <f>IF(OR(K32=TRUE,L32=TRUE),TRUE,FALSE)</f>
        <v>1</v>
      </c>
      <c r="N32" s="34" t="b">
        <f>IF(M32=FALSE, TRUE,FALSE)</f>
        <v>0</v>
      </c>
    </row>
    <row r="33" spans="1:14" x14ac:dyDescent="0.25">
      <c r="A33" s="214" t="s">
        <v>38</v>
      </c>
      <c r="B33" s="215"/>
      <c r="C33" s="216"/>
      <c r="D33" s="12" t="s">
        <v>80</v>
      </c>
      <c r="E33" s="12" t="s">
        <v>80</v>
      </c>
      <c r="F33" s="12" t="s">
        <v>80</v>
      </c>
      <c r="G33" s="12" t="s">
        <v>80</v>
      </c>
      <c r="H33" s="12" t="s">
        <v>80</v>
      </c>
      <c r="I33" s="12" t="s">
        <v>80</v>
      </c>
      <c r="J33" s="53"/>
      <c r="K33" s="34" t="b">
        <f>IF($I$10="230 / 60 / 3",TRUE,FALSE)</f>
        <v>0</v>
      </c>
      <c r="L33" s="34" t="b">
        <f>IF('SURVEY FORM'!$K$16=0, TRUE,FALSE)</f>
        <v>1</v>
      </c>
      <c r="M33" s="34" t="b">
        <f t="shared" ref="M33:M37" si="4">IF(OR(K33=TRUE,L33=TRUE),TRUE,FALSE)</f>
        <v>1</v>
      </c>
      <c r="N33" s="34" t="b">
        <f t="shared" ref="N33:N37" si="5">IF(M33=FALSE, TRUE,FALSE)</f>
        <v>0</v>
      </c>
    </row>
    <row r="34" spans="1:14" x14ac:dyDescent="0.25">
      <c r="A34" s="214" t="s">
        <v>39</v>
      </c>
      <c r="B34" s="215"/>
      <c r="C34" s="216"/>
      <c r="D34" s="12" t="s">
        <v>80</v>
      </c>
      <c r="E34" s="12" t="s">
        <v>80</v>
      </c>
      <c r="F34" s="12" t="s">
        <v>80</v>
      </c>
      <c r="G34" s="12" t="s">
        <v>80</v>
      </c>
      <c r="H34" s="12" t="s">
        <v>80</v>
      </c>
      <c r="I34" s="13" t="s">
        <v>85</v>
      </c>
      <c r="J34" s="53"/>
      <c r="K34" s="34" t="b">
        <f>IF($I$10="208 / 60 / 3",TRUE,FALSE)</f>
        <v>0</v>
      </c>
      <c r="L34" s="34" t="b">
        <f>IF('SURVEY FORM'!$K$16=0, TRUE,FALSE)</f>
        <v>1</v>
      </c>
      <c r="M34" s="34" t="b">
        <f t="shared" si="4"/>
        <v>1</v>
      </c>
      <c r="N34" s="34" t="b">
        <f t="shared" si="5"/>
        <v>0</v>
      </c>
    </row>
    <row r="35" spans="1:14" x14ac:dyDescent="0.25">
      <c r="A35" s="214" t="s">
        <v>40</v>
      </c>
      <c r="B35" s="215"/>
      <c r="C35" s="216"/>
      <c r="D35" s="12" t="s">
        <v>80</v>
      </c>
      <c r="E35" s="12" t="s">
        <v>80</v>
      </c>
      <c r="F35" s="12" t="s">
        <v>80</v>
      </c>
      <c r="G35" s="13" t="s">
        <v>85</v>
      </c>
      <c r="H35" s="13" t="s">
        <v>85</v>
      </c>
      <c r="I35" s="14" t="s">
        <v>81</v>
      </c>
      <c r="J35" s="53"/>
      <c r="K35" s="34" t="b">
        <f>IF($I$10="230 / 60 / 1",TRUE,FALSE)</f>
        <v>0</v>
      </c>
      <c r="L35" s="34" t="b">
        <f>IF('SURVEY FORM'!$K$16=0, TRUE,FALSE)</f>
        <v>1</v>
      </c>
      <c r="M35" s="34" t="b">
        <f t="shared" si="4"/>
        <v>1</v>
      </c>
      <c r="N35" s="34" t="b">
        <f t="shared" si="5"/>
        <v>0</v>
      </c>
    </row>
    <row r="36" spans="1:14" x14ac:dyDescent="0.25">
      <c r="A36" s="214" t="s">
        <v>42</v>
      </c>
      <c r="B36" s="215"/>
      <c r="C36" s="216"/>
      <c r="D36" s="19" t="s">
        <v>81</v>
      </c>
      <c r="E36" s="19" t="s">
        <v>81</v>
      </c>
      <c r="F36" s="19" t="s">
        <v>81</v>
      </c>
      <c r="G36" s="19" t="s">
        <v>81</v>
      </c>
      <c r="H36" s="19" t="s">
        <v>81</v>
      </c>
      <c r="I36" s="19" t="s">
        <v>81</v>
      </c>
      <c r="J36" s="54"/>
      <c r="K36" s="34" t="b">
        <f>IF($I$10="208 / 60 / 1",TRUE,FALSE)</f>
        <v>0</v>
      </c>
      <c r="L36" s="34" t="b">
        <f>IF('SURVEY FORM'!$K$16=0, TRUE,FALSE)</f>
        <v>1</v>
      </c>
      <c r="M36" s="34" t="b">
        <f t="shared" si="4"/>
        <v>1</v>
      </c>
      <c r="N36" s="34" t="b">
        <f t="shared" si="5"/>
        <v>0</v>
      </c>
    </row>
    <row r="37" spans="1:14" x14ac:dyDescent="0.25">
      <c r="A37" s="214" t="s">
        <v>82</v>
      </c>
      <c r="B37" s="215"/>
      <c r="C37" s="215"/>
      <c r="D37" s="215"/>
      <c r="E37" s="215"/>
      <c r="F37" s="215"/>
      <c r="G37" s="215"/>
      <c r="H37" s="215"/>
      <c r="I37" s="215"/>
      <c r="J37" s="229"/>
      <c r="K37" s="34" t="b">
        <f>IF($I$10="115 / 60 / 1",TRUE,FALSE)</f>
        <v>0</v>
      </c>
      <c r="L37" s="34" t="b">
        <f>IF('SURVEY FORM'!$K$16=0, TRUE,FALSE)</f>
        <v>1</v>
      </c>
      <c r="M37" s="34" t="b">
        <f t="shared" si="4"/>
        <v>1</v>
      </c>
      <c r="N37" s="34" t="b">
        <f t="shared" si="5"/>
        <v>0</v>
      </c>
    </row>
    <row r="38" spans="1:14" x14ac:dyDescent="0.25">
      <c r="A38" s="230" t="s">
        <v>83</v>
      </c>
      <c r="B38" s="231"/>
      <c r="C38" s="231"/>
      <c r="D38" s="231"/>
      <c r="E38" s="231"/>
      <c r="F38" s="231"/>
      <c r="G38" s="231"/>
      <c r="H38" s="231"/>
      <c r="I38" s="231"/>
      <c r="J38" s="232"/>
    </row>
    <row r="39" spans="1:14" x14ac:dyDescent="0.25">
      <c r="A39" s="230" t="s">
        <v>84</v>
      </c>
      <c r="B39" s="231"/>
      <c r="C39" s="231"/>
      <c r="D39" s="231"/>
      <c r="E39" s="231"/>
      <c r="F39" s="231"/>
      <c r="G39" s="231"/>
      <c r="H39" s="231"/>
      <c r="I39" s="231"/>
      <c r="J39" s="232"/>
    </row>
    <row r="40" spans="1:14" x14ac:dyDescent="0.25">
      <c r="A40" s="233" t="s">
        <v>140</v>
      </c>
      <c r="B40" s="234"/>
      <c r="C40" s="234"/>
      <c r="D40" s="234"/>
      <c r="E40" s="234"/>
      <c r="F40" s="234"/>
      <c r="G40" s="234"/>
      <c r="H40" s="234"/>
      <c r="I40" s="234"/>
      <c r="J40" s="235"/>
    </row>
    <row r="41" spans="1:14" ht="15.75" thickBot="1" x14ac:dyDescent="0.3">
      <c r="A41" s="236" t="s">
        <v>86</v>
      </c>
      <c r="B41" s="237"/>
      <c r="C41" s="237"/>
      <c r="D41" s="237"/>
      <c r="E41" s="237"/>
      <c r="F41" s="237"/>
      <c r="G41" s="237"/>
      <c r="H41" s="237"/>
      <c r="I41" s="237"/>
      <c r="J41" s="238"/>
      <c r="K41" s="34"/>
    </row>
    <row r="42" spans="1:14" x14ac:dyDescent="0.25">
      <c r="A42" s="184" t="s">
        <v>96</v>
      </c>
      <c r="B42" s="185"/>
      <c r="C42" s="185"/>
      <c r="D42" s="185"/>
      <c r="E42" s="185"/>
      <c r="F42" s="185"/>
      <c r="G42" s="185"/>
      <c r="H42" s="185"/>
      <c r="I42" s="185"/>
      <c r="J42" s="186"/>
      <c r="K42" s="34" t="s">
        <v>136</v>
      </c>
      <c r="L42" s="34" t="s">
        <v>138</v>
      </c>
      <c r="M42" s="34" t="s">
        <v>139</v>
      </c>
    </row>
    <row r="43" spans="1:14" x14ac:dyDescent="0.25">
      <c r="A43" s="239" t="s">
        <v>69</v>
      </c>
      <c r="B43" s="240"/>
      <c r="C43" s="245" t="s">
        <v>87</v>
      </c>
      <c r="D43" s="246"/>
      <c r="E43" s="246"/>
      <c r="F43" s="247"/>
      <c r="G43" s="254" t="s">
        <v>95</v>
      </c>
      <c r="H43" s="240"/>
      <c r="I43" s="254" t="s">
        <v>97</v>
      </c>
      <c r="J43" s="257"/>
      <c r="K43" s="34"/>
    </row>
    <row r="44" spans="1:14" ht="15" customHeight="1" x14ac:dyDescent="0.25">
      <c r="A44" s="241"/>
      <c r="B44" s="242"/>
      <c r="C44" s="248"/>
      <c r="D44" s="249"/>
      <c r="E44" s="249"/>
      <c r="F44" s="250"/>
      <c r="G44" s="255"/>
      <c r="H44" s="242"/>
      <c r="I44" s="255"/>
      <c r="J44" s="258"/>
      <c r="K44" s="34" t="s">
        <v>103</v>
      </c>
      <c r="L44" s="34" t="s">
        <v>135</v>
      </c>
    </row>
    <row r="45" spans="1:14" x14ac:dyDescent="0.25">
      <c r="A45" s="241"/>
      <c r="B45" s="242"/>
      <c r="C45" s="251"/>
      <c r="D45" s="252"/>
      <c r="E45" s="252"/>
      <c r="F45" s="253"/>
      <c r="G45" s="255"/>
      <c r="H45" s="242"/>
      <c r="I45" s="255"/>
      <c r="J45" s="258"/>
      <c r="K45" s="34" t="s">
        <v>132</v>
      </c>
      <c r="L45" s="34" t="s">
        <v>103</v>
      </c>
    </row>
    <row r="46" spans="1:14" x14ac:dyDescent="0.25">
      <c r="A46" s="243"/>
      <c r="B46" s="244"/>
      <c r="C46" s="126" t="s">
        <v>67</v>
      </c>
      <c r="D46" s="260"/>
      <c r="E46" s="126" t="s">
        <v>68</v>
      </c>
      <c r="F46" s="260"/>
      <c r="G46" s="256"/>
      <c r="H46" s="244"/>
      <c r="I46" s="256"/>
      <c r="J46" s="259"/>
      <c r="K46" s="34" t="s">
        <v>133</v>
      </c>
      <c r="L46" s="34" t="s">
        <v>132</v>
      </c>
    </row>
    <row r="47" spans="1:14" x14ac:dyDescent="0.25">
      <c r="A47" s="267" t="s">
        <v>52</v>
      </c>
      <c r="B47" s="260"/>
      <c r="C47" s="126">
        <v>1100</v>
      </c>
      <c r="D47" s="260"/>
      <c r="E47" s="126">
        <v>1800</v>
      </c>
      <c r="F47" s="260"/>
      <c r="G47" s="217" t="s">
        <v>64</v>
      </c>
      <c r="H47" s="218"/>
      <c r="I47" s="217" t="s">
        <v>88</v>
      </c>
      <c r="J47" s="219"/>
      <c r="K47" s="34" t="s">
        <v>134</v>
      </c>
      <c r="L47" s="34" t="s">
        <v>80</v>
      </c>
      <c r="M47" s="34" t="s">
        <v>131</v>
      </c>
    </row>
    <row r="48" spans="1:14" x14ac:dyDescent="0.25">
      <c r="A48" s="261" t="s">
        <v>70</v>
      </c>
      <c r="B48" s="95"/>
      <c r="C48" s="126">
        <v>1800</v>
      </c>
      <c r="D48" s="260"/>
      <c r="E48" s="126">
        <v>3000</v>
      </c>
      <c r="F48" s="260"/>
      <c r="G48" s="217" t="s">
        <v>64</v>
      </c>
      <c r="H48" s="218"/>
      <c r="I48" s="217" t="s">
        <v>88</v>
      </c>
      <c r="J48" s="219"/>
      <c r="K48" s="28">
        <f>IF($I$11="YES",1100,1800)</f>
        <v>1800</v>
      </c>
      <c r="L48" s="34" t="b">
        <f>IF(AND($N$24=TRUE,$I$12&lt;=$K$48),TRUE,FALSE)</f>
        <v>1</v>
      </c>
      <c r="M48" s="47" t="b">
        <f>IF(L48=FALSE,TRUE,FALSE)</f>
        <v>0</v>
      </c>
      <c r="N48" s="28"/>
    </row>
    <row r="49" spans="1:14" x14ac:dyDescent="0.25">
      <c r="A49" s="262"/>
      <c r="B49" s="97"/>
      <c r="C49" s="126">
        <v>2980</v>
      </c>
      <c r="D49" s="260"/>
      <c r="E49" s="126">
        <v>4900</v>
      </c>
      <c r="F49" s="260"/>
      <c r="G49" s="217" t="s">
        <v>65</v>
      </c>
      <c r="H49" s="218"/>
      <c r="I49" s="217" t="s">
        <v>89</v>
      </c>
      <c r="J49" s="219"/>
      <c r="K49" s="28">
        <f>IF($I$11="YES",1800,3000)</f>
        <v>3000</v>
      </c>
      <c r="L49" s="28" t="b">
        <f t="shared" ref="L49:L51" si="6">IF($I$12&lt;=$K49,TRUE,FALSE)</f>
        <v>1</v>
      </c>
      <c r="M49" s="47" t="b">
        <f t="shared" ref="M49:M51" si="7">IF(L49=FALSE,TRUE,FALSE)</f>
        <v>0</v>
      </c>
      <c r="N49" s="28"/>
    </row>
    <row r="50" spans="1:14" ht="15.75" thickBot="1" x14ac:dyDescent="0.3">
      <c r="A50" s="263"/>
      <c r="B50" s="264"/>
      <c r="C50" s="265">
        <v>7880</v>
      </c>
      <c r="D50" s="266"/>
      <c r="E50" s="265">
        <v>13000</v>
      </c>
      <c r="F50" s="266"/>
      <c r="G50" s="223" t="s">
        <v>66</v>
      </c>
      <c r="H50" s="224"/>
      <c r="I50" s="223" t="s">
        <v>90</v>
      </c>
      <c r="J50" s="225"/>
      <c r="K50" s="28">
        <f>IF($I$11="YES",2980,4900)</f>
        <v>4900</v>
      </c>
      <c r="L50" s="28" t="b">
        <f t="shared" si="6"/>
        <v>1</v>
      </c>
      <c r="M50" s="47" t="b">
        <f t="shared" si="7"/>
        <v>0</v>
      </c>
      <c r="N50" s="28"/>
    </row>
    <row r="51" spans="1:14" x14ac:dyDescent="0.25">
      <c r="K51" s="28">
        <f>IF($I$11="YES",7880,13000)</f>
        <v>13000</v>
      </c>
      <c r="L51" s="28" t="b">
        <f t="shared" si="6"/>
        <v>1</v>
      </c>
      <c r="M51" s="47" t="b">
        <f t="shared" si="7"/>
        <v>0</v>
      </c>
      <c r="N51" s="28"/>
    </row>
  </sheetData>
  <sheetProtection password="C40A" sheet="1" objects="1" scenarios="1" selectLockedCells="1"/>
  <mergeCells count="90">
    <mergeCell ref="A18:J18"/>
    <mergeCell ref="I13:J13"/>
    <mergeCell ref="A14:H14"/>
    <mergeCell ref="A15:H15"/>
    <mergeCell ref="A16:H16"/>
    <mergeCell ref="A17:H17"/>
    <mergeCell ref="I14:J14"/>
    <mergeCell ref="I15:J15"/>
    <mergeCell ref="I16:J16"/>
    <mergeCell ref="I17:J17"/>
    <mergeCell ref="A13:H13"/>
    <mergeCell ref="A47:B47"/>
    <mergeCell ref="C47:D47"/>
    <mergeCell ref="E47:F47"/>
    <mergeCell ref="G47:H47"/>
    <mergeCell ref="I47:J47"/>
    <mergeCell ref="A48:B50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A42:J42"/>
    <mergeCell ref="A43:B46"/>
    <mergeCell ref="C43:F45"/>
    <mergeCell ref="G43:H46"/>
    <mergeCell ref="I43:J46"/>
    <mergeCell ref="E46:F46"/>
    <mergeCell ref="C46:D46"/>
    <mergeCell ref="A37:J37"/>
    <mergeCell ref="A38:J38"/>
    <mergeCell ref="A39:J39"/>
    <mergeCell ref="A40:J40"/>
    <mergeCell ref="A41:J41"/>
    <mergeCell ref="A35:C35"/>
    <mergeCell ref="A36:C36"/>
    <mergeCell ref="A28:C28"/>
    <mergeCell ref="G28:H28"/>
    <mergeCell ref="I28:J28"/>
    <mergeCell ref="A29:C29"/>
    <mergeCell ref="G29:H29"/>
    <mergeCell ref="I29:J29"/>
    <mergeCell ref="A30:J30"/>
    <mergeCell ref="A31:C31"/>
    <mergeCell ref="A32:C32"/>
    <mergeCell ref="A33:C33"/>
    <mergeCell ref="A34:C34"/>
    <mergeCell ref="A26:C26"/>
    <mergeCell ref="G26:H26"/>
    <mergeCell ref="I26:J26"/>
    <mergeCell ref="A27:C27"/>
    <mergeCell ref="G27:H27"/>
    <mergeCell ref="I27:J27"/>
    <mergeCell ref="A24:C24"/>
    <mergeCell ref="G24:H24"/>
    <mergeCell ref="I24:J24"/>
    <mergeCell ref="A25:C25"/>
    <mergeCell ref="G25:H25"/>
    <mergeCell ref="I25:J25"/>
    <mergeCell ref="A19:J19"/>
    <mergeCell ref="A20:J20"/>
    <mergeCell ref="A21:C23"/>
    <mergeCell ref="D21:F22"/>
    <mergeCell ref="G21:H23"/>
    <mergeCell ref="I21:J23"/>
    <mergeCell ref="A6:J6"/>
    <mergeCell ref="A7:J7"/>
    <mergeCell ref="A8:J8"/>
    <mergeCell ref="A9:H9"/>
    <mergeCell ref="I9:J9"/>
    <mergeCell ref="A10:H10"/>
    <mergeCell ref="I10:J10"/>
    <mergeCell ref="A11:H11"/>
    <mergeCell ref="I11:J11"/>
    <mergeCell ref="A12:H12"/>
    <mergeCell ref="I12:J12"/>
    <mergeCell ref="A1:C5"/>
    <mergeCell ref="D1:G1"/>
    <mergeCell ref="H1:J5"/>
    <mergeCell ref="D2:G2"/>
    <mergeCell ref="D3:G3"/>
    <mergeCell ref="D4:G4"/>
    <mergeCell ref="D5:G5"/>
  </mergeCells>
  <conditionalFormatting sqref="G24:J24 D32:D36">
    <cfRule type="expression" dxfId="25" priority="56">
      <formula>$O$24</formula>
    </cfRule>
  </conditionalFormatting>
  <conditionalFormatting sqref="G25:J25 E32:E36">
    <cfRule type="expression" dxfId="24" priority="55">
      <formula>$O$25</formula>
    </cfRule>
  </conditionalFormatting>
  <conditionalFormatting sqref="G26:J26 F32:F36">
    <cfRule type="expression" dxfId="23" priority="54">
      <formula>$O$26</formula>
    </cfRule>
  </conditionalFormatting>
  <conditionalFormatting sqref="G27:J27 G32:G35">
    <cfRule type="expression" dxfId="22" priority="53">
      <formula>$O$27</formula>
    </cfRule>
  </conditionalFormatting>
  <conditionalFormatting sqref="G28:J28 H32:H34">
    <cfRule type="expression" dxfId="21" priority="52">
      <formula>$O$28</formula>
    </cfRule>
  </conditionalFormatting>
  <conditionalFormatting sqref="G29:J29 I32:I33 I35:I36">
    <cfRule type="expression" dxfId="20" priority="51">
      <formula>$O$29</formula>
    </cfRule>
  </conditionalFormatting>
  <conditionalFormatting sqref="G36">
    <cfRule type="expression" dxfId="19" priority="28">
      <formula>$O$27</formula>
    </cfRule>
  </conditionalFormatting>
  <conditionalFormatting sqref="H35">
    <cfRule type="expression" dxfId="18" priority="26">
      <formula>$O$28</formula>
    </cfRule>
  </conditionalFormatting>
  <conditionalFormatting sqref="H36">
    <cfRule type="expression" dxfId="17" priority="25">
      <formula>$O$28</formula>
    </cfRule>
  </conditionalFormatting>
  <conditionalFormatting sqref="I34">
    <cfRule type="expression" dxfId="16" priority="18">
      <formula>$N$34</formula>
    </cfRule>
    <cfRule type="expression" dxfId="15" priority="23">
      <formula>$O$29</formula>
    </cfRule>
  </conditionalFormatting>
  <conditionalFormatting sqref="D32:I32">
    <cfRule type="expression" dxfId="14" priority="21">
      <formula>$N$32</formula>
    </cfRule>
  </conditionalFormatting>
  <conditionalFormatting sqref="D33:I33">
    <cfRule type="expression" dxfId="13" priority="20">
      <formula>$N$33</formula>
    </cfRule>
  </conditionalFormatting>
  <conditionalFormatting sqref="D34:H34">
    <cfRule type="expression" dxfId="12" priority="19">
      <formula>$N$34</formula>
    </cfRule>
  </conditionalFormatting>
  <conditionalFormatting sqref="D35:G35">
    <cfRule type="expression" dxfId="11" priority="10">
      <formula>$N$35</formula>
    </cfRule>
    <cfRule type="expression" priority="17">
      <formula>$N$35</formula>
    </cfRule>
  </conditionalFormatting>
  <conditionalFormatting sqref="H35">
    <cfRule type="expression" dxfId="10" priority="16">
      <formula>$N$35</formula>
    </cfRule>
  </conditionalFormatting>
  <conditionalFormatting sqref="I35">
    <cfRule type="expression" dxfId="9" priority="15">
      <formula>$N$35</formula>
    </cfRule>
  </conditionalFormatting>
  <conditionalFormatting sqref="D36:I36">
    <cfRule type="expression" dxfId="8" priority="11">
      <formula>$N$37</formula>
    </cfRule>
  </conditionalFormatting>
  <conditionalFormatting sqref="G47:J47">
    <cfRule type="expression" dxfId="7" priority="8">
      <formula>$M$48</formula>
    </cfRule>
  </conditionalFormatting>
  <conditionalFormatting sqref="G48:J48">
    <cfRule type="expression" dxfId="6" priority="7">
      <formula>$M$49</formula>
    </cfRule>
  </conditionalFormatting>
  <conditionalFormatting sqref="G49:J49">
    <cfRule type="expression" dxfId="5" priority="6">
      <formula>$M$50</formula>
    </cfRule>
  </conditionalFormatting>
  <conditionalFormatting sqref="G50:J50">
    <cfRule type="expression" dxfId="4" priority="5">
      <formula>$M$51</formula>
    </cfRule>
  </conditionalFormatting>
  <conditionalFormatting sqref="G35">
    <cfRule type="expression" dxfId="3" priority="4">
      <formula>$O$28</formula>
    </cfRule>
  </conditionalFormatting>
  <conditionalFormatting sqref="G35">
    <cfRule type="expression" dxfId="2" priority="3">
      <formula>$N$35</formula>
    </cfRule>
  </conditionalFormatting>
  <conditionalFormatting sqref="G35">
    <cfRule type="expression" dxfId="1" priority="2">
      <formula>$O$28</formula>
    </cfRule>
  </conditionalFormatting>
  <conditionalFormatting sqref="G35">
    <cfRule type="expression" dxfId="0" priority="1">
      <formula>$N$35</formula>
    </cfRule>
  </conditionalFormatting>
  <hyperlinks>
    <hyperlink ref="G50:H50" r:id="rId1" display="NGM-L"/>
    <hyperlink ref="G49:H49" r:id="rId2" display="NGM-M"/>
    <hyperlink ref="G48:H48" r:id="rId3" display="NGM-S"/>
    <hyperlink ref="G47:H47" r:id="rId4" display="NGM-S"/>
    <hyperlink ref="D5" r:id="rId5" display="www.unitedfiresystems.net"/>
    <hyperlink ref="G24:H24" r:id="rId6" display="CTA-150-30"/>
    <hyperlink ref="G25:H25" r:id="rId7" display="CTA-200-60"/>
    <hyperlink ref="G26:H26" r:id="rId8" display="CTA-300-60"/>
    <hyperlink ref="G27:H27" r:id="rId9" display="CTA-500-60"/>
    <hyperlink ref="G28:H28" r:id="rId10" display="CTA-750-80"/>
    <hyperlink ref="G29:H29" r:id="rId11" display="CTA-1000-80"/>
    <hyperlink ref="I24:J24" r:id="rId12" display="IRD-07-115-1"/>
    <hyperlink ref="I25:J25" r:id="rId13" display="IRD-11-115-1"/>
    <hyperlink ref="I26:J26" r:id="rId14" display="IRD-15-115-1"/>
    <hyperlink ref="I27:J27" r:id="rId15" display="IRD-25-115-1"/>
    <hyperlink ref="I28:J28" r:id="rId16" display="IRD-32-115-1"/>
    <hyperlink ref="I29:J29" r:id="rId17" display="IRD-40-115-1"/>
    <hyperlink ref="I47:J47" r:id="rId18" display="NR-30"/>
    <hyperlink ref="I48:J48" r:id="rId19" display="NR-30"/>
    <hyperlink ref="I49:J49" r:id="rId20" display="NR-60"/>
    <hyperlink ref="I50:J50" r:id="rId21" display="NR-80"/>
  </hyperlinks>
  <pageMargins left="0.7" right="0.46" top="0.3" bottom="0.3" header="0.3" footer="0.3"/>
  <pageSetup orientation="portrait" r:id="rId22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SURVEY FORM</vt:lpstr>
      <vt:lpstr>M SERIES SELECTION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 Slonski</dc:creator>
  <cp:lastModifiedBy>Tim Capanna</cp:lastModifiedBy>
  <cp:lastPrinted>2018-01-19T15:42:54Z</cp:lastPrinted>
  <dcterms:created xsi:type="dcterms:W3CDTF">2016-06-30T18:45:09Z</dcterms:created>
  <dcterms:modified xsi:type="dcterms:W3CDTF">2018-01-22T14:02:36Z</dcterms:modified>
</cp:coreProperties>
</file>